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517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H27" i="1" l="1"/>
  <c r="G27" i="1"/>
  <c r="M27" i="1" l="1"/>
  <c r="K2" i="1" s="1"/>
  <c r="J2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<sst xmlns="http://schemas.openxmlformats.org/spreadsheetml/2006/main" count="105" uniqueCount="82">
  <si>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</si>
  <si>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</si>
  <si>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</si>
  <si>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</si>
  <si>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</si>
  <si>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</si>
  <si>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</si>
  <si>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</si>
  <si>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</si>
  <si>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</si>
  <si>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</si>
  <si>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</si>
  <si>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</si>
  <si>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</si>
  <si>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</si>
  <si>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</si>
  <si>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</si>
  <si>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</si>
  <si>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</si>
  <si>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</si>
  <si>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</si>
  <si>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</si>
  <si>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</si>
  <si>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</si>
  <si>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</si>
  <si>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</si>
  <si>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</si>
  <si>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</si>
  <si>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</si>
  <si>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</si>
  <si>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</si>
  <si>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</si>
  <si>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</si>
  <si>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</si>
  <si>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</si>
  <si>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</si>
  <si>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</si>
  <si>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</si>
  <si>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</si>
  <si>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</si>
  <si>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</si>
  <si>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</si>
  <si>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</si>
  <si>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</si>
  <si>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</si>
  <si>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</si>
  <si>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</si>
  <si>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</si>
  <si>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</si>
  <si>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</si>
  <si>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</si>
  <si>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</si>
  <si>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</si>
  <si>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</si>
  <si>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</si>
  <si>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</si>
  <si>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</si>
  <si>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</si>
  <si>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</si>
  <si>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</si>
  <si>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</si>
  <si>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</si>
  <si>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</si>
  <si>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</si>
  <si>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</si>
  <si>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</si>
  <si>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</si>
  <si>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</si>
  <si>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</si>
  <si>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</si>
  <si>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</si>
  <si>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</si>
  <si>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</si>
  <si>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</si>
  <si>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</si>
  <si>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0517</t>
  </si>
  <si>
    <t>01</t>
  </si>
  <si>
    <t>JS</t>
  </si>
  <si>
    <t>0106</t>
  </si>
  <si>
    <t>0113</t>
  </si>
  <si>
    <t>removed half height wall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</si>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</sst>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zoomScale="90" zoomScaleNormal="90" workbookViewId="0">
      <selection activeCell="E6" sqref="E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42675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College of Medicine Learning Center</v>
      </c>
      <c r="C2" s="78"/>
      <c r="F2" s="69" t="s">
        <v>12</v>
      </c>
      <c r="G2" s="22" t="s">
        <v>72</v>
      </c>
      <c r="H2" s="16" t="s">
        <v>77</v>
      </c>
      <c r="J2" s="15">
        <f>G27-J27</f>
        <v>0</v>
      </c>
      <c r="K2" s="15">
        <f>H27-M27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79</v>
      </c>
      <c r="B6" s="48" t="s">
        <v>76</v>
      </c>
      <c r="C6" s="42" t="s">
        <v>49</v>
      </c>
      <c r="D6" s="41" t="s">
        <v>5</v>
      </c>
      <c r="E6" s="50">
        <v>120</v>
      </c>
      <c r="F6" s="50">
        <v>114</v>
      </c>
      <c r="G6" s="50" t="s">
        <v>2</v>
      </c>
      <c r="H6" s="41" t="s">
        <v>13</v>
      </c>
      <c r="I6" s="42" t="s">
        <v>80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76</v>
      </c>
      <c r="C7" s="42" t="s">
        <v>74</v>
      </c>
      <c r="D7" s="41" t="s">
        <v>5</v>
      </c>
      <c r="E7" s="50">
        <v>140</v>
      </c>
      <c r="F7" s="50">
        <v>130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1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L13" s="42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L14" s="42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5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5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4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5"/>
      <c r="M17" s="59" t="str">
        <f>IF(H17="No Change","N/A",IF(H17="New Tag Required",Lookup!F:F,IF(H17="Remove Old Sign",Lookup!F:F,IF(H17="N/A","N/A",""))))</f>
        <v/>
      </c>
      <c r="N17" s="65"/>
    </row>
    <row r="18" spans="1:14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5"/>
      <c r="M18" s="59" t="str">
        <f>IF(H18="No Change","N/A",IF(H18="New Tag Required",Lookup!F:F,IF(H18="Remove Old Sign",Lookup!F:F,IF(H18="N/A","N/A",""))))</f>
        <v/>
      </c>
      <c r="N18" s="65"/>
    </row>
    <row r="19" spans="1:14" s="41" customFormat="1" x14ac:dyDescent="0.25">
      <c r="A19" s="49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5"/>
      <c r="M19" s="59" t="str">
        <f>IF(H19="No Change","N/A",IF(H19="New Tag Required",Lookup!F:F,IF(H19="Remove Old Sign",Lookup!F:F,IF(H19="N/A","N/A",""))))</f>
        <v/>
      </c>
      <c r="N19" s="65"/>
    </row>
    <row r="20" spans="1:14" s="41" customFormat="1" x14ac:dyDescent="0.2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5"/>
      <c r="M20" s="59" t="str">
        <f>IF(H20="No Change","N/A",IF(H20="New Tag Required",Lookup!F:F,IF(H20="Remove Old Sign",Lookup!F:F,IF(H20="N/A","N/A",""))))</f>
        <v/>
      </c>
      <c r="N20" s="65"/>
    </row>
    <row r="21" spans="1:14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5"/>
      <c r="M21" s="59" t="str">
        <f>IF(H21="No Change","N/A",IF(H21="New Tag Required",Lookup!F:F,IF(H21="Remove Old Sign",Lookup!F:F,IF(H21="N/A","N/A",""))))</f>
        <v/>
      </c>
      <c r="N21" s="65"/>
    </row>
    <row r="22" spans="1:14" x14ac:dyDescent="0.25">
      <c r="A22" s="56"/>
      <c r="C22" s="11"/>
      <c r="E22" s="30"/>
      <c r="F22" s="30"/>
      <c r="G22" s="30"/>
      <c r="J22" s="10" t="str">
        <f>IF(G22="No Change","N/A",IF(G22="New Tag Required",Lookup!F:F,IF(G22="Remove Old Tag",Lookup!F:F,IF(G22="N/A","N/A",""))))</f>
        <v/>
      </c>
      <c r="K22" s="32"/>
      <c r="M22" s="10" t="str">
        <f>IF(H22="No Change","N/A",IF(H22="New Tag Required",Lookup!F:F,IF(H22="Remove Old Sign",Lookup!F:F,IF(H22="N/A","N/A",""))))</f>
        <v/>
      </c>
      <c r="N22" s="32"/>
    </row>
    <row r="23" spans="1:14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4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4" ht="15.75" thickBot="1" x14ac:dyDescent="0.3">
      <c r="A25" s="56"/>
      <c r="C25" s="11"/>
      <c r="E25" s="30"/>
      <c r="F25" s="30"/>
      <c r="G25" s="30"/>
      <c r="K25" s="32"/>
      <c r="N25" s="32"/>
    </row>
    <row r="26" spans="1:14" ht="45" x14ac:dyDescent="0.25">
      <c r="A26" s="56"/>
      <c r="C26" s="11"/>
      <c r="E26" s="30"/>
      <c r="F26" s="30"/>
      <c r="G26" s="74" t="s">
        <v>45</v>
      </c>
      <c r="H26" s="75" t="s">
        <v>46</v>
      </c>
      <c r="J26" s="76" t="s">
        <v>40</v>
      </c>
      <c r="K26" s="10"/>
      <c r="L26" s="10"/>
      <c r="M26" s="76" t="s">
        <v>41</v>
      </c>
    </row>
    <row r="27" spans="1:14" ht="15.75" thickBot="1" x14ac:dyDescent="0.3">
      <c r="A27" s="56"/>
      <c r="C27" s="11"/>
      <c r="E27" s="30"/>
      <c r="F27" s="30"/>
      <c r="G27" s="14">
        <f>COUNTIF(G6:G26,"New Tag Required")</f>
        <v>0</v>
      </c>
      <c r="H27" s="13">
        <f>COUNTIF(H6:H26,"New Sign Required")</f>
        <v>0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7"/>
      <c r="C35" s="11"/>
      <c r="E35" s="30"/>
      <c r="F35" s="33"/>
      <c r="G35" s="30"/>
    </row>
    <row r="36" spans="1:7" x14ac:dyDescent="0.25">
      <c r="A36" s="57"/>
      <c r="C36" s="11"/>
      <c r="E36" s="30"/>
      <c r="F36" s="33"/>
      <c r="G36" s="30"/>
    </row>
    <row r="37" spans="1:7" x14ac:dyDescent="0.25">
      <c r="A37" s="57"/>
      <c r="C37" s="11"/>
      <c r="E37" s="30"/>
      <c r="F37" s="34"/>
      <c r="G37" s="30"/>
    </row>
    <row r="38" spans="1:7" x14ac:dyDescent="0.25">
      <c r="A38" s="56"/>
      <c r="C38" s="11"/>
      <c r="E38" s="30"/>
      <c r="F38" s="33"/>
      <c r="G38" s="30"/>
    </row>
    <row r="39" spans="1:7" x14ac:dyDescent="0.25">
      <c r="A39" s="56"/>
      <c r="C39" s="11"/>
      <c r="E39" s="30"/>
      <c r="F39" s="33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1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6"/>
      <c r="C47" s="11"/>
      <c r="E47" s="30"/>
      <c r="F47" s="30"/>
      <c r="G47" s="30"/>
    </row>
    <row r="48" spans="1:7" x14ac:dyDescent="0.25">
      <c r="A48" s="56"/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193" spans="3:3" x14ac:dyDescent="0.25">
      <c r="C19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2:G46 G10:G25">
    <cfRule type="containsText" dxfId="52" priority="122" operator="containsText" text="New Tag Required">
      <formula>NOT(ISERROR(SEARCH("New Tag Required",G10)))</formula>
    </cfRule>
  </conditionalFormatting>
  <conditionalFormatting sqref="D6 D8 D10:D92">
    <cfRule type="containsText" dxfId="51" priority="121" operator="containsText" text="Yes">
      <formula>NOT(ISERROR(SEARCH("Yes",D6)))</formula>
    </cfRule>
  </conditionalFormatting>
  <conditionalFormatting sqref="H32:H92 H193:H414 H10:H25">
    <cfRule type="containsText" dxfId="50" priority="109" operator="containsText" text="New Sign Required">
      <formula>NOT(ISERROR(SEARCH("New Sign Required",H10)))</formula>
    </cfRule>
  </conditionalFormatting>
  <conditionalFormatting sqref="G32:G92 G10:H25">
    <cfRule type="containsText" dxfId="49" priority="108" operator="containsText" text="Action Required">
      <formula>NOT(ISERROR(SEARCH("Action Required",G10)))</formula>
    </cfRule>
  </conditionalFormatting>
  <conditionalFormatting sqref="H32:H92">
    <cfRule type="containsText" dxfId="48" priority="107" operator="containsText" text="Action Required">
      <formula>NOT(ISERROR(SEARCH("Action Required",H32)))</formula>
    </cfRule>
  </conditionalFormatting>
  <conditionalFormatting sqref="G6 G28:G31">
    <cfRule type="containsText" dxfId="47" priority="49" operator="containsText" text="New Tag Required">
      <formula>NOT(ISERROR(SEARCH("New Tag Required",G6)))</formula>
    </cfRule>
  </conditionalFormatting>
  <conditionalFormatting sqref="H6 H28:H31">
    <cfRule type="containsText" dxfId="46" priority="47" operator="containsText" text="New Sign Required">
      <formula>NOT(ISERROR(SEARCH("New Sign Required",H6)))</formula>
    </cfRule>
  </conditionalFormatting>
  <conditionalFormatting sqref="G6 G28:G31">
    <cfRule type="containsText" dxfId="45" priority="46" operator="containsText" text="Action Required">
      <formula>NOT(ISERROR(SEARCH("Action Required",G6)))</formula>
    </cfRule>
  </conditionalFormatting>
  <conditionalFormatting sqref="H6 H28:H31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3:D192">
    <cfRule type="containsText" dxfId="40" priority="41" operator="containsText" text="Yes">
      <formula>NOT(ISERROR(SEARCH("Yes",D93)))</formula>
    </cfRule>
  </conditionalFormatting>
  <conditionalFormatting sqref="H93:H192">
    <cfRule type="containsText" dxfId="39" priority="40" operator="containsText" text="New Sign Required">
      <formula>NOT(ISERROR(SEARCH("New Sign Required",H93)))</formula>
    </cfRule>
  </conditionalFormatting>
  <conditionalFormatting sqref="G93:G192">
    <cfRule type="containsText" dxfId="38" priority="39" operator="containsText" text="Action Required">
      <formula>NOT(ISERROR(SEARCH("Action Required",G93)))</formula>
    </cfRule>
  </conditionalFormatting>
  <conditionalFormatting sqref="H93:H192">
    <cfRule type="containsText" dxfId="37" priority="38" operator="containsText" text="Action Required">
      <formula>NOT(ISERROR(SEARCH("Action Required",H93)))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4">
    <cfRule type="cellIs" dxfId="25" priority="14" operator="equal">
      <formula>0</formula>
    </cfRule>
  </conditionalFormatting>
  <conditionalFormatting sqref="M6:M24">
    <cfRule type="cellIs" dxfId="24" priority="13" operator="equal">
      <formula>0</formula>
    </cfRule>
  </conditionalFormatting>
  <conditionalFormatting sqref="J6:J24 M6:M24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2">
    <cfRule type="expression" dxfId="20" priority="9">
      <formula>$J6="Log Issues"</formula>
    </cfRule>
  </conditionalFormatting>
  <conditionalFormatting sqref="N6:N12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3:H397">
      <formula1>DoorSignage</formula1>
    </dataValidation>
    <dataValidation type="list" allowBlank="1" showInputMessage="1" showErrorMessage="1" sqref="D6:D6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H28:H192 H25</xm:sqref>
        </x14:dataValidation>
        <x14:dataValidation type="list" allowBlank="1" showInputMessage="1" showErrorMessage="1">
          <x14:formula1>
            <xm:f>Lookup!$A$1:$A$4</xm:f>
          </x14:formula1>
          <xm:sqref>G28:G192 G25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G6:G24</xm:sqref>
        </x14:dataValidation>
        <x14:dataValidation type="list" allowBlank="1" showInputMessage="1" showErrorMessage="1">
          <x14:formula1>
            <xm:f>Lookup!$D$1:$D$10</xm:f>
          </x14:formula1>
          <xm:sqref>H6:H24</xm:sqref>
        </x14:dataValidation>
        <x14:dataValidation type="list" allowBlank="1" showInputMessage="1" showErrorMessage="1">
          <x14:formula1>
            <xm:f>Lookup!$F$1:$F$7</xm:f>
          </x14:formula1>
          <xm:sqref>J6:J24</xm:sqref>
        </x14:dataValidation>
        <x14:dataValidation type="list" allowBlank="1" showInputMessage="1" showErrorMessage="1">
          <x14:formula1>
            <xm:f>Lookup!$F$1:$F$8</xm:f>
          </x14:formula1>
          <xm:sqref>M6:M24</xm:sqref>
        </x14:dataValidation>
        <x14:dataValidation type="list" allowBlank="1" showInputMessage="1">
          <x14:formula1>
            <xm:f>Lookup!$E$1:$E$19</xm:f>
          </x14:formula1>
          <xm:sqref>C6:C192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5" sqref="C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0517</v>
      </c>
      <c r="C1" s="39"/>
      <c r="D1" s="17" t="s">
        <v>10</v>
      </c>
      <c r="E1" s="40">
        <f>'KD Changes'!G1</f>
        <v>42675</v>
      </c>
    </row>
    <row r="2" spans="1:10" ht="15" customHeight="1" x14ac:dyDescent="0.25">
      <c r="A2" s="43" t="s">
        <v>8</v>
      </c>
      <c r="B2" s="44" t="str">
        <f>VLOOKUP(B1,[1]BuildingList!A:B,2,FALSE)</f>
        <v>College of Medicine Learning Center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81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2016-11-02T20:17:55Z</dcterms:modified>
</cp:coreProperties>
</file>