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Changes'!$A$1:$I$12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6" i="1"/>
  <c r="M17" i="1"/>
  <c r="M18" i="1"/>
  <c r="J6" i="1"/>
  <c r="J7" i="1"/>
  <c r="J8" i="1"/>
  <c r="J9" i="1"/>
  <c r="J10" i="1"/>
  <c r="J11" i="1"/>
  <c r="J12" i="1"/>
  <c r="J13" i="1"/>
  <c r="J16" i="1"/>
  <c r="J17" i="1"/>
  <c r="J18" i="1"/>
  <c r="H21" i="1" l="1"/>
  <c r="G21" i="1"/>
  <c r="M21" i="1" l="1"/>
  <c r="K2" i="1" s="1"/>
  <c r="J2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<sst xmlns="http://schemas.openxmlformats.org/spreadsheetml/2006/main" count="107" uniqueCount="79">
  <si>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</si>
  <si>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</si>
  <si>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</si>
  <si>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</si>
  <si>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</si>
  <si>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</si>
  <si>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</si>
  <si>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</si>
  <si>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</si>
  <si>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</si>
  <si>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</si>
  <si>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</si>
  <si>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</si>
  <si>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</si>
  <si>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</si>
  <si>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</si>
  <si>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</si>
  <si>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</si>
  <si>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</si>
  <si>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</si>
  <si>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</si>
  <si>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</si>
  <si>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</si>
  <si>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</si>
  <si>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</si>
  <si>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</si>
  <si>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</si>
  <si>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</si>
  <si>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</si>
  <si>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</si>
  <si>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</si>
  <si>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</si>
  <si>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</si>
  <si>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</si>
  <si>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</si>
  <si>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</si>
  <si>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</si>
  <si>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</si>
  <si>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</si>
  <si>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</si>
  <si>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</si>
  <si>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</si>
  <si>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</si>
  <si>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</si>
  <si>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</si>
  <si>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</si>
  <si>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</si>
  <si>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</si>
  <si>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</si>
  <si>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</si>
  <si>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</si>
  <si>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</si>
  <si>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</si>
  <si>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</si>
  <si>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</si>
  <si>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</si>
  <si>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</si>
  <si>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</si>
  <si>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</si>
  <si>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</si>
  <si>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</si>
  <si>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</si>
  <si>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</si>
  <si>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</si>
  <si>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</si>
  <si>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</si>
  <si>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</si>
  <si>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</si>
  <si>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</si>
  <si>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</si>
  <si>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</si>
  <si>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</si>
  <si>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</si>
  <si>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0509</t>
  </si>
  <si>
    <t>B-402A</t>
  </si>
  <si>
    <t>B-402A-1</t>
  </si>
  <si>
    <t>B-402A-2</t>
  </si>
  <si>
    <t>04</t>
  </si>
  <si>
    <t>no changes to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</si>
</sst>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G13" sqref="G13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42102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Biomedical Biological Sciences Research Building</v>
      </c>
      <c r="C2" s="71"/>
      <c r="F2" s="24" t="s">
        <v>12</v>
      </c>
      <c r="G2" s="61" t="s">
        <v>62</v>
      </c>
      <c r="J2" s="15">
        <f>G21-J21</f>
        <v>0</v>
      </c>
      <c r="K2" s="15">
        <f>H21-M21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.75" thickTop="1" x14ac:dyDescent="0.25">
      <c r="A6" s="33" t="s">
        <v>74</v>
      </c>
      <c r="B6" s="28" t="s">
        <v>77</v>
      </c>
      <c r="C6" s="11" t="s">
        <v>22</v>
      </c>
      <c r="D6" s="17" t="s">
        <v>5</v>
      </c>
      <c r="E6" s="37">
        <v>348</v>
      </c>
      <c r="F6" s="37">
        <v>119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x14ac:dyDescent="0.25">
      <c r="A7" s="38" t="s">
        <v>75</v>
      </c>
      <c r="B7" s="28" t="s">
        <v>77</v>
      </c>
      <c r="C7" s="11" t="s">
        <v>51</v>
      </c>
      <c r="D7" s="17" t="s">
        <v>5</v>
      </c>
      <c r="E7" s="34">
        <v>68</v>
      </c>
      <c r="F7" s="34">
        <v>172</v>
      </c>
      <c r="G7" s="34" t="s">
        <v>2</v>
      </c>
      <c r="H7" s="17" t="s">
        <v>13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x14ac:dyDescent="0.25">
      <c r="A8" s="38" t="s">
        <v>76</v>
      </c>
      <c r="B8" s="28" t="s">
        <v>77</v>
      </c>
      <c r="C8" s="11" t="s">
        <v>51</v>
      </c>
      <c r="D8" s="17" t="s">
        <v>5</v>
      </c>
      <c r="E8" s="34">
        <v>62</v>
      </c>
      <c r="F8" s="34">
        <v>188</v>
      </c>
      <c r="G8" s="34" t="s">
        <v>2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6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/>
      <c r="K14" s="40"/>
      <c r="M14" s="10"/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 t="str">
        <f>IF(G16="No Change","N/A",IF(G16="New Tag Required",Lookup!F:F,IF(G16="Remove Old Tag",Lookup!F:F,IF(G16="N/A","N/A",""))))</f>
        <v/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.75" thickBot="1" x14ac:dyDescent="0.3">
      <c r="A19" s="36"/>
      <c r="C19" s="11"/>
      <c r="E19" s="34"/>
      <c r="F19" s="34"/>
      <c r="G19" s="34"/>
      <c r="K19" s="40"/>
      <c r="N19" s="40"/>
    </row>
    <row r="20" spans="1:14" ht="45" x14ac:dyDescent="0.25">
      <c r="A20" s="36"/>
      <c r="C20" s="11"/>
      <c r="E20" s="34"/>
      <c r="F20" s="34"/>
      <c r="G20" s="41" t="s">
        <v>47</v>
      </c>
      <c r="H20" s="42" t="s">
        <v>48</v>
      </c>
      <c r="J20" s="43" t="s">
        <v>42</v>
      </c>
      <c r="K20" s="10"/>
      <c r="L20" s="10"/>
      <c r="M20" s="43" t="s">
        <v>43</v>
      </c>
    </row>
    <row r="21" spans="1:14" ht="15.75" thickBot="1" x14ac:dyDescent="0.3">
      <c r="A21" s="36"/>
      <c r="C21" s="11"/>
      <c r="E21" s="34"/>
      <c r="F21" s="34"/>
      <c r="G21" s="14">
        <f>COUNTIF(G6:G20,"New Tag Required")</f>
        <v>0</v>
      </c>
      <c r="H21" s="13">
        <f>COUNTIF(H6:H20,"New Sign Required")</f>
        <v>0</v>
      </c>
      <c r="J21" s="12">
        <f>COUNTIF(J6:J20,"Installed")</f>
        <v>0</v>
      </c>
      <c r="K21" s="10"/>
      <c r="L21" s="10"/>
      <c r="M21" s="12">
        <f>COUNTIF(M6:M20,"Installed")</f>
        <v>0</v>
      </c>
    </row>
    <row r="22" spans="1:14" x14ac:dyDescent="0.25">
      <c r="A22" s="36"/>
      <c r="C22" s="11"/>
      <c r="E22" s="34"/>
      <c r="F22" s="34"/>
      <c r="G22" s="34"/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44"/>
      <c r="C29" s="11"/>
      <c r="E29" s="34"/>
      <c r="F29" s="45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6"/>
      <c r="G31" s="34"/>
    </row>
    <row r="32" spans="1:14" x14ac:dyDescent="0.25">
      <c r="A32" s="36"/>
      <c r="C32" s="11"/>
      <c r="E32" s="34"/>
      <c r="F32" s="45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47"/>
      <c r="C34" s="11"/>
      <c r="E34" s="34"/>
      <c r="F34" s="34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8"/>
      <c r="C38" s="11"/>
      <c r="E38" s="34"/>
      <c r="F38" s="39"/>
      <c r="G38" s="34"/>
    </row>
    <row r="39" spans="1:7" x14ac:dyDescent="0.25">
      <c r="A39" s="47"/>
      <c r="C39" s="11"/>
      <c r="E39" s="34"/>
      <c r="F39" s="34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36"/>
      <c r="C41" s="11"/>
      <c r="E41" s="34"/>
      <c r="F41" s="34"/>
      <c r="G41" s="34"/>
    </row>
    <row r="42" spans="1:7" x14ac:dyDescent="0.25">
      <c r="A42" s="36"/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6:G40 G7:G19">
    <cfRule type="containsText" dxfId="41" priority="126" operator="containsText" text="New Tag Required">
      <formula>NOT(ISERROR(SEARCH("New Tag Required",G7)))</formula>
    </cfRule>
  </conditionalFormatting>
  <conditionalFormatting sqref="D7:D86">
    <cfRule type="containsText" dxfId="40" priority="125" operator="containsText" text="Yes">
      <formula>NOT(ISERROR(SEARCH("Yes",D7)))</formula>
    </cfRule>
  </conditionalFormatting>
  <conditionalFormatting sqref="H26:H86 H187:H408 H7:H19">
    <cfRule type="containsText" dxfId="39" priority="113" operator="containsText" text="New Sign Required">
      <formula>NOT(ISERROR(SEARCH("New Sign Required",H7)))</formula>
    </cfRule>
  </conditionalFormatting>
  <conditionalFormatting sqref="G26:G86 G7:H19">
    <cfRule type="containsText" dxfId="38" priority="112" operator="containsText" text="Action Required">
      <formula>NOT(ISERROR(SEARCH("Action Required",G7)))</formula>
    </cfRule>
  </conditionalFormatting>
  <conditionalFormatting sqref="H26:H86">
    <cfRule type="containsText" dxfId="37" priority="111" operator="containsText" text="Action Required">
      <formula>NOT(ISERROR(SEARCH("Action Required",H26)))</formula>
    </cfRule>
  </conditionalFormatting>
  <conditionalFormatting sqref="G22:G25">
    <cfRule type="containsText" dxfId="36" priority="53" operator="containsText" text="New Tag Required">
      <formula>NOT(ISERROR(SEARCH("New Tag Required",G22)))</formula>
    </cfRule>
  </conditionalFormatting>
  <conditionalFormatting sqref="H22:H25">
    <cfRule type="containsText" dxfId="35" priority="51" operator="containsText" text="New Sign Required">
      <formula>NOT(ISERROR(SEARCH("New Sign Required",H22)))</formula>
    </cfRule>
  </conditionalFormatting>
  <conditionalFormatting sqref="G22:G25">
    <cfRule type="containsText" dxfId="34" priority="50" operator="containsText" text="Action Required">
      <formula>NOT(ISERROR(SEARCH("Action Required",G22)))</formula>
    </cfRule>
  </conditionalFormatting>
  <conditionalFormatting sqref="H22:H25">
    <cfRule type="containsText" dxfId="33" priority="49" operator="containsText" text="Action Required">
      <formula>NOT(ISERROR(SEARCH("Action Required",H22)))</formula>
    </cfRule>
  </conditionalFormatting>
  <conditionalFormatting sqref="D87:D186">
    <cfRule type="containsText" dxfId="32" priority="45" operator="containsText" text="Yes">
      <formula>NOT(ISERROR(SEARCH("Yes",D87)))</formula>
    </cfRule>
  </conditionalFormatting>
  <conditionalFormatting sqref="H87:H186">
    <cfRule type="containsText" dxfId="31" priority="44" operator="containsText" text="New Sign Required">
      <formula>NOT(ISERROR(SEARCH("New Sign Required",H87)))</formula>
    </cfRule>
  </conditionalFormatting>
  <conditionalFormatting sqref="G87:G186">
    <cfRule type="containsText" dxfId="30" priority="43" operator="containsText" text="Action Required">
      <formula>NOT(ISERROR(SEARCH("Action Required",G87)))</formula>
    </cfRule>
  </conditionalFormatting>
  <conditionalFormatting sqref="H87:H186">
    <cfRule type="containsText" dxfId="29" priority="42" operator="containsText" text="Action Required">
      <formula>NOT(ISERROR(SEARCH("Action Required",H87)))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8">
    <cfRule type="cellIs" dxfId="26" priority="18" operator="equal">
      <formula>0</formula>
    </cfRule>
  </conditionalFormatting>
  <conditionalFormatting sqref="M6:M18">
    <cfRule type="cellIs" dxfId="25" priority="17" operator="equal">
      <formula>0</formula>
    </cfRule>
  </conditionalFormatting>
  <conditionalFormatting sqref="J6:J18 M6:M18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0">
    <cfRule type="expression" dxfId="21" priority="13">
      <formula>$J6="Log Issues"</formula>
    </cfRule>
  </conditionalFormatting>
  <conditionalFormatting sqref="N6:N10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H22:H186 H19</xm:sqref>
        </x14:dataValidation>
        <x14:dataValidation type="list" allowBlank="1" showInputMessage="1" showErrorMessage="1">
          <x14:formula1>
            <xm:f>Lookup!$A$1:$A$4</xm:f>
          </x14:formula1>
          <xm:sqref>G22:G186 G19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O6:O10</xm:sqref>
        </x14:dataValidation>
        <x14:dataValidation type="list" allowBlank="1" showInputMessage="1">
          <x14:formula1>
            <xm:f>Lookup!$E$1:$E$18</xm:f>
          </x14:formula1>
          <xm:sqref>C6:C186</xm:sqref>
        </x14:dataValidation>
        <x14:dataValidation type="list" allowBlank="1" showInputMessage="1" showErrorMessage="1">
          <x14:formula1>
            <xm:f>Lookup!$A$1:$A$8</xm:f>
          </x14:formula1>
          <xm:sqref>G6:G18</xm:sqref>
        </x14:dataValidation>
        <x14:dataValidation type="list" allowBlank="1" showInputMessage="1" showErrorMessage="1">
          <x14:formula1>
            <xm:f>Lookup!$D$1:$D$10</xm:f>
          </x14:formula1>
          <xm:sqref>H6:H18</xm:sqref>
        </x14:dataValidation>
        <x14:dataValidation type="list" allowBlank="1" showInputMessage="1" showErrorMessage="1">
          <x14:formula1>
            <xm:f>Lookup!$F$1:$F$7</xm:f>
          </x14:formula1>
          <xm:sqref>J6:J18</xm:sqref>
        </x14:dataValidation>
        <x14:dataValidation type="list" allowBlank="1" showInputMessage="1" showErrorMessage="1">
          <x14:formula1>
            <xm:f>Lookup!$F$1:$F$8</xm:f>
          </x14:formula1>
          <xm:sqref>M6:M18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15" sqref="F15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0509</v>
      </c>
      <c r="C1" s="53"/>
      <c r="D1" s="18" t="s">
        <v>10</v>
      </c>
      <c r="E1" s="54">
        <f>'KD Changes'!G1</f>
        <v>42102</v>
      </c>
    </row>
    <row r="2" spans="1:10" ht="30" x14ac:dyDescent="0.25">
      <c r="A2" s="57" t="s">
        <v>8</v>
      </c>
      <c r="B2" s="58" t="str">
        <f>VLOOKUP(B1,[1]BuildingList!A:B,2,FALSE)</f>
        <v>Biomedical Biological Sciences Research Building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E6" s="55" t="s">
        <v>78</v>
      </c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0037</v>
      </c>
      <c r="B31" s="3" t="str">
        <f>([3]UKBuilding_List!C31)</f>
        <v>109 State St</v>
      </c>
    </row>
    <row r="32" spans="1:2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x14ac:dyDescent="0.25">
      <c r="A35" s="2" t="str">
        <f>([3]UKBuilding_List!A35)</f>
        <v>0041</v>
      </c>
      <c r="B35" s="3" t="str">
        <f>([3]UKBuilding_List!C35)</f>
        <v>Pence Hall</v>
      </c>
    </row>
    <row r="36" spans="1:2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x14ac:dyDescent="0.25">
      <c r="A38" s="2" t="str">
        <f>([3]UKBuilding_List!A38)</f>
        <v>0044</v>
      </c>
      <c r="B38" s="3" t="str">
        <f>([3]UKBuilding_List!C38)</f>
        <v>Kastle Hall</v>
      </c>
    </row>
    <row r="39" spans="1:2" x14ac:dyDescent="0.25">
      <c r="A39" s="2" t="str">
        <f>([3]UKBuilding_List!A39)</f>
        <v>0045</v>
      </c>
      <c r="B39" s="3" t="str">
        <f>([3]UKBuilding_List!C39)</f>
        <v>McVey Hall</v>
      </c>
    </row>
    <row r="40" spans="1:2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25">
      <c r="A42" s="2" t="str">
        <f>([3]UKBuilding_List!A42)</f>
        <v>0048</v>
      </c>
      <c r="B42" s="3" t="str">
        <f>([3]UKBuilding_List!C42)</f>
        <v>Law Building</v>
      </c>
    </row>
    <row r="43" spans="1:2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x14ac:dyDescent="0.25">
      <c r="A44" s="2" t="str">
        <f>([3]UKBuilding_List!A44)</f>
        <v>0050</v>
      </c>
      <c r="B44" s="3" t="str">
        <f>([3]UKBuilding_List!C44)</f>
        <v>Erikson Hall</v>
      </c>
    </row>
    <row r="45" spans="1:2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25">
      <c r="A51" s="2" t="str">
        <f>([3]UKBuilding_List!A51)</f>
        <v>0057</v>
      </c>
      <c r="B51" s="3" t="str">
        <f>([3]UKBuilding_List!C51)</f>
        <v>Kinkead Hall</v>
      </c>
    </row>
    <row r="52" spans="1:2" x14ac:dyDescent="0.25">
      <c r="A52" s="2" t="str">
        <f>([3]UKBuilding_List!A52)</f>
        <v>0058</v>
      </c>
      <c r="B52" s="3" t="str">
        <f>([3]UKBuilding_List!C52)</f>
        <v>Bradley Hall</v>
      </c>
    </row>
    <row r="53" spans="1:2" x14ac:dyDescent="0.25">
      <c r="A53" s="2" t="str">
        <f>([3]UKBuilding_List!A53)</f>
        <v>0059</v>
      </c>
      <c r="B53" s="3" t="str">
        <f>([3]UKBuilding_List!C53)</f>
        <v>Bowman Hall</v>
      </c>
    </row>
    <row r="54" spans="1:2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25">
      <c r="A55" s="2" t="str">
        <f>([3]UKBuilding_List!A55)</f>
        <v>0064</v>
      </c>
      <c r="B55" s="3" t="str">
        <f>([3]UKBuilding_List!C55)</f>
        <v>Scovell Hall</v>
      </c>
    </row>
    <row r="56" spans="1:2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25">
      <c r="A63" s="2" t="str">
        <f>([3]UKBuilding_List!A63)</f>
        <v>0075</v>
      </c>
      <c r="B63" s="3" t="str">
        <f>([3]UKBuilding_List!C63)</f>
        <v>Kelley Hall</v>
      </c>
    </row>
    <row r="64" spans="1:2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25">
      <c r="A71" s="2" t="str">
        <f>([3]UKBuilding_List!A71)</f>
        <v>0083</v>
      </c>
      <c r="B71" s="3" t="str">
        <f>([3]UKBuilding_List!C71)</f>
        <v>453 Columbia</v>
      </c>
    </row>
    <row r="72" spans="1:2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25">
      <c r="A80" s="2" t="str">
        <f>([3]UKBuilding_List!A80)</f>
        <v>0092</v>
      </c>
      <c r="B80" s="3" t="str">
        <f>([3]UKBuilding_List!C80)</f>
        <v>Seed House</v>
      </c>
    </row>
    <row r="81" spans="1:2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25">
      <c r="A82" s="2" t="str">
        <f>([3]UKBuilding_List!A82)</f>
        <v>0094</v>
      </c>
      <c r="B82" s="3" t="str">
        <f>([3]UKBuilding_List!C82)</f>
        <v>Cooper House</v>
      </c>
    </row>
    <row r="83" spans="1:2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25">
      <c r="A88" s="2" t="str">
        <f>([3]UKBuilding_List!A88)</f>
        <v>0100</v>
      </c>
      <c r="B88" s="3" t="str">
        <f>([3]UKBuilding_List!C88)</f>
        <v>Haggin Hall</v>
      </c>
    </row>
    <row r="89" spans="1:2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25">
      <c r="A113" s="2" t="str">
        <f>([3]UKBuilding_List!A113)</f>
        <v>0139</v>
      </c>
      <c r="B113" s="3" t="str">
        <f>([3]UKBuilding_List!C113)</f>
        <v>The 90</v>
      </c>
    </row>
    <row r="114" spans="1:2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x14ac:dyDescent="0.25">
      <c r="A172" s="2" t="str">
        <f>([3]UKBuilding_List!A172)</f>
        <v>0205</v>
      </c>
      <c r="B172" s="3" t="str">
        <f>([3]UKBuilding_List!C172)</f>
        <v>Phi Mu</v>
      </c>
    </row>
    <row r="173" spans="1:2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x14ac:dyDescent="0.25">
      <c r="A235" s="2" t="str">
        <f>([3]UKBuilding_List!A235)</f>
        <v>0286</v>
      </c>
      <c r="B235" s="3" t="str">
        <f>([3]UKBuilding_List!C235)</f>
        <v>ASTeCC</v>
      </c>
    </row>
    <row r="236" spans="1:2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25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25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25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25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25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25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25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25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25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25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25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25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25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25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25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25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25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25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25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25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25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25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25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25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25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25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25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25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25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25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25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25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25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25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25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25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25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25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25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25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25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25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25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25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25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25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25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25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25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25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25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25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25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25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25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25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25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25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25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25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25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25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25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25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25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25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25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25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25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25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25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2015-04-08T17:50:01Z</dcterms:modified>
</cp:coreProperties>
</file>