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EO\TEAM\CAD\Projects\Key_Drawings\Open_Projects\DRAFT_KD0346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Changes'!$A$1:$I$34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F35" i="1" l="1"/>
  <c r="J7" i="1" l="1"/>
  <c r="M7" i="1"/>
  <c r="J8" i="1"/>
  <c r="M8" i="1"/>
  <c r="J10" i="1"/>
  <c r="M10" i="1"/>
  <c r="J13" i="1"/>
  <c r="M13" i="1"/>
  <c r="J14" i="1"/>
  <c r="M14" i="1"/>
  <c r="J15" i="1"/>
  <c r="M15" i="1"/>
  <c r="J16" i="1"/>
  <c r="M16" i="1"/>
  <c r="J17" i="1"/>
  <c r="M17" i="1"/>
  <c r="J18" i="1"/>
  <c r="M18" i="1"/>
  <c r="J19" i="1"/>
  <c r="M19" i="1"/>
  <c r="J20" i="1"/>
  <c r="M20" i="1"/>
  <c r="J21" i="1"/>
  <c r="M21" i="1"/>
  <c r="J23" i="1"/>
  <c r="M23" i="1"/>
  <c r="J24" i="1"/>
  <c r="M24" i="1"/>
  <c r="J25" i="1"/>
  <c r="M25" i="1"/>
  <c r="J26" i="1"/>
  <c r="M26" i="1"/>
  <c r="J28" i="1"/>
  <c r="M28" i="1"/>
  <c r="J30" i="1"/>
  <c r="M30" i="1"/>
  <c r="J31" i="1"/>
  <c r="M31" i="1"/>
  <c r="J32" i="1"/>
  <c r="M32" i="1"/>
  <c r="J34" i="1"/>
  <c r="M34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J6" i="1" l="1"/>
  <c r="E2" i="4" l="1"/>
  <c r="E1" i="4"/>
  <c r="B1" i="4"/>
  <c r="B2" i="4" l="1"/>
  <c r="M6" i="1" l="1"/>
  <c r="H37" i="1" l="1"/>
  <c r="G37" i="1"/>
  <c r="M37" i="1" l="1"/>
  <c r="K2" i="1" s="1"/>
  <c r="J37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<sst xmlns="http://schemas.openxmlformats.org/spreadsheetml/2006/main" count="233" uniqueCount="129">
  <si>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</si>
  <si>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</si>
  <si>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</si>
  <si>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</si>
  <si>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</si>
  <si>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</si>
  <si>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</si>
  <si>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</si>
  <si>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</si>
  <si>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</si>
  <si>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</si>
  <si>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</si>
  <si>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</si>
  <si>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</si>
  <si>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</si>
  <si>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</si>
  <si>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</si>
  <si>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</si>
  <si>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</si>
  <si>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</si>
  <si>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</si>
  <si>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</si>
  <si>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</si>
  <si>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</si>
  <si>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</si>
  <si>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</si>
  <si>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</si>
  <si>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</si>
  <si>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</si>
  <si>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</si>
  <si>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</si>
  <si>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</si>
  <si>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</si>
  <si>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</si>
  <si>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</si>
  <si>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</si>
  <si>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</si>
  <si>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</si>
  <si>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</si>
  <si>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</si>
  <si>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</si>
  <si>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</si>
  <si>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</si>
  <si>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</si>
  <si>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</si>
  <si>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</si>
  <si>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</si>
  <si>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</si>
  <si>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</si>
  <si>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</si>
  <si>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</si>
  <si>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</si>
  <si>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</si>
  <si>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</si>
  <si>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</si>
  <si>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</si>
  <si>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</si>
  <si>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</si>
  <si>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</si>
  <si>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</si>
  <si>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</si>
  <si>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</si>
  <si>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</si>
  <si>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</si>
  <si>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</si>
  <si>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</si>
  <si>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</si>
  <si>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</si>
  <si>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</si>
  <si>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</si>
  <si>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</si>
  <si>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</si>
  <si>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</si>
  <si>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</si>
  <si>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</si>
  <si>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0346</t>
  </si>
  <si>
    <t>ST0100A</t>
  </si>
  <si>
    <t>ST0100B</t>
  </si>
  <si>
    <t>ST0200A</t>
  </si>
  <si>
    <t>XA0100</t>
  </si>
  <si>
    <t>removed low clearance space</t>
  </si>
  <si>
    <t>0001</t>
  </si>
  <si>
    <t>00</t>
  </si>
  <si>
    <t>02</t>
  </si>
  <si>
    <t>100A</t>
  </si>
  <si>
    <t>100B</t>
  </si>
  <si>
    <t>Corridor</t>
  </si>
  <si>
    <t>Porch - space under drip line</t>
  </si>
  <si>
    <t>01</t>
  </si>
  <si>
    <t>There is no ST-B</t>
  </si>
  <si>
    <t>203A</t>
  </si>
  <si>
    <t>Closet</t>
  </si>
  <si>
    <t>204A</t>
  </si>
  <si>
    <t>XE0100</t>
  </si>
  <si>
    <t>Exterior deck (not under roof)</t>
  </si>
  <si>
    <t>Exterior stairs (not under roof)</t>
  </si>
  <si>
    <t xml:space="preserve">New key drawing drawn with field measurement survey </t>
  </si>
  <si>
    <t>space at  &gt;3' vertical for reporting; verified by SW</t>
  </si>
  <si>
    <t>GSF</t>
  </si>
  <si>
    <t>counts 1/2 of stair run between 00 and 01
There is no ST-B</t>
  </si>
  <si>
    <t>counts 1/2 of stair run between 01 and 02</t>
  </si>
  <si>
    <t>counts 1/2 of stair run b/ 00 &amp; 01
and 1/2 b/ 01 &amp; 02</t>
  </si>
  <si>
    <t>206A</t>
  </si>
  <si>
    <t>XB0100</t>
  </si>
  <si>
    <t>Bldg GSF</t>
  </si>
  <si>
    <t>LX-0346-00-01</t>
  </si>
  <si>
    <t>654 MAXWELTON CT - Room 001</t>
  </si>
  <si>
    <t>LX-0346-00-ST0001B</t>
  </si>
  <si>
    <t>654 MAXWELTON CT - Bsmt Flr Stair B</t>
  </si>
  <si>
    <t>LX-0346-01-0106</t>
  </si>
  <si>
    <t>654 MAXWELTON CT  - Room 0106</t>
  </si>
  <si>
    <t>LX-0346-01-ST0100B</t>
  </si>
  <si>
    <t>654 MAXWELTON CT  - 1st Flr Stair B</t>
  </si>
  <si>
    <t>ST000A</t>
  </si>
  <si>
    <t>Room Label Change: ST0001B Changed To ST0000A</t>
  </si>
  <si>
    <t>LX-0346-00-0001</t>
  </si>
  <si>
    <t>654 MAXWELTON CT - Room 0001</t>
  </si>
  <si>
    <t>add</t>
  </si>
  <si>
    <t>LX-0346-00-ST0000A</t>
  </si>
  <si>
    <t>654 MAXWELTON CT - Bsmt Flr Stair A</t>
  </si>
  <si>
    <t>LX-0346-01-XE0100</t>
  </si>
  <si>
    <t>654 MAXWELTON CT  - 1st Flr B. Deck</t>
  </si>
  <si>
    <t>LX-0346-01-XB0100</t>
  </si>
  <si>
    <t>654 MAXWELTON CT  - 1st Flr Ext Stair</t>
  </si>
  <si>
    <t>LX-0346-02-0203A</t>
  </si>
  <si>
    <t>654 MAXWELTON CT  - Room 0203A</t>
  </si>
  <si>
    <t>LX-0346-02-0204A</t>
  </si>
  <si>
    <t>655 MAXWELTON CT  - Room 0204A</t>
  </si>
  <si>
    <t>Deactivate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</si>
</sst>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12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0" fontId="0" fillId="0" borderId="0" xfId="0" quotePrefix="1" applyBorder="1" applyAlignment="1" applyProtection="1">
      <alignment horizontal="left" wrapText="1"/>
      <protection locked="0"/>
    </xf>
    <xf numFmtId="49" fontId="0" fillId="0" borderId="0" xfId="0" applyNumberFormat="1" applyFont="1" applyBorder="1" applyProtection="1">
      <protection locked="0"/>
    </xf>
    <xf numFmtId="0" fontId="0" fillId="0" borderId="0" xfId="0" applyFont="1" applyBorder="1" applyProtection="1">
      <protection locked="0"/>
    </xf>
    <xf numFmtId="0" fontId="0" fillId="0" borderId="0" xfId="0" applyBorder="1" applyAlignment="1" applyProtection="1">
      <alignment horizontal="left" wrapText="1"/>
      <protection locked="0"/>
    </xf>
    <xf numFmtId="49" fontId="0" fillId="0" borderId="0" xfId="0" quotePrefix="1" applyNumberFormat="1" applyFont="1" applyBorder="1" applyProtection="1">
      <protection locked="0"/>
    </xf>
    <xf numFmtId="0" fontId="0" fillId="0" borderId="0" xfId="0" applyFill="1" applyBorder="1" applyAlignment="1" applyProtection="1">
      <alignment horizontal="left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0" fillId="0" borderId="0" xfId="0" applyFont="1" applyFill="1" applyBorder="1" applyProtection="1"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ont="1" applyFill="1" applyAlignment="1" applyProtection="1">
      <alignment wrapText="1"/>
      <protection locked="0"/>
    </xf>
    <xf numFmtId="14" fontId="0" fillId="0" borderId="0" xfId="0" applyNumberFormat="1" applyFont="1" applyFill="1" applyAlignment="1" applyProtection="1">
      <alignment wrapText="1"/>
      <protection locked="0"/>
    </xf>
    <xf numFmtId="0" fontId="14" fillId="0" borderId="0" xfId="0" applyFont="1" applyProtection="1">
      <protection locked="0"/>
    </xf>
    <xf numFmtId="49" fontId="0" fillId="0" borderId="0" xfId="0" quotePrefix="1" applyNumberFormat="1" applyFont="1" applyFill="1" applyBorder="1" applyProtection="1">
      <protection locked="0"/>
    </xf>
    <xf numFmtId="0" fontId="0" fillId="0" borderId="0" xfId="0" applyBorder="1" applyAlignment="1" applyProtection="1">
      <alignment horizontal="right" wrapText="1"/>
      <protection locked="0"/>
    </xf>
    <xf numFmtId="0" fontId="0" fillId="0" borderId="0" xfId="0" applyFont="1" applyBorder="1" applyAlignment="1" applyProtection="1">
      <alignment horizontal="right"/>
      <protection locked="0"/>
    </xf>
    <xf numFmtId="3" fontId="0" fillId="0" borderId="0" xfId="0" applyNumberFormat="1" applyFont="1" applyBorder="1" applyAlignment="1" applyProtection="1">
      <alignment horizontal="right"/>
      <protection locked="0"/>
    </xf>
    <xf numFmtId="0" fontId="0" fillId="0" borderId="0" xfId="0" applyFont="1" applyFill="1" applyBorder="1" applyAlignment="1" applyProtection="1">
      <alignment horizontal="right"/>
      <protection locked="0"/>
    </xf>
    <xf numFmtId="0" fontId="0" fillId="0" borderId="0" xfId="0" applyFill="1" applyBorder="1" applyAlignment="1" applyProtection="1">
      <alignment horizontal="right" wrapText="1"/>
      <protection locked="0"/>
    </xf>
    <xf numFmtId="0" fontId="0" fillId="0" borderId="0" xfId="0" applyAlignment="1" applyProtection="1">
      <alignment horizontal="right"/>
      <protection locked="0"/>
    </xf>
    <xf numFmtId="0" fontId="0" fillId="38" borderId="0" xfId="0" applyFill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wrapText="1"/>
      <protection locked="0"/>
    </xf>
    <xf numFmtId="0" fontId="24" fillId="0" borderId="0" xfId="43" applyFont="1" applyAlignment="1" applyProtection="1">
      <alignment horizontal="left" wrapText="1"/>
      <protection locked="0"/>
    </xf>
    <xf numFmtId="49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horizontal="right"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49" fontId="0" fillId="38" borderId="0" xfId="0" quotePrefix="1" applyNumberFormat="1" applyFont="1" applyFill="1" applyBorder="1" applyProtection="1">
      <protection locked="0"/>
    </xf>
    <xf numFmtId="0" fontId="0" fillId="38" borderId="0" xfId="0" applyFont="1" applyFill="1" applyBorder="1" applyAlignment="1" applyProtection="1">
      <alignment wrapText="1"/>
      <protection locked="0"/>
    </xf>
    <xf numFmtId="0" fontId="0" fillId="38" borderId="0" xfId="0" applyFont="1" applyFill="1" applyBorder="1" applyProtection="1">
      <protection locked="0"/>
    </xf>
    <xf numFmtId="0" fontId="0" fillId="38" borderId="0" xfId="0" applyFill="1" applyBorder="1" applyAlignment="1" applyProtection="1">
      <alignment horizontal="right" wrapText="1"/>
      <protection locked="0"/>
    </xf>
    <xf numFmtId="0" fontId="0" fillId="38" borderId="0" xfId="0" applyFont="1" applyFill="1" applyBorder="1" applyAlignment="1" applyProtection="1">
      <alignment horizontal="right"/>
      <protection locked="0"/>
    </xf>
    <xf numFmtId="3" fontId="0" fillId="38" borderId="0" xfId="0" applyNumberFormat="1" applyFont="1" applyFill="1" applyBorder="1" applyAlignment="1" applyProtection="1">
      <alignment horizontal="right"/>
      <protection locked="0"/>
    </xf>
    <xf numFmtId="0" fontId="0" fillId="38" borderId="0" xfId="0" quotePrefix="1" applyFill="1" applyBorder="1" applyAlignment="1" applyProtection="1">
      <alignment horizontal="left" wrapText="1"/>
      <protection locked="0"/>
    </xf>
    <xf numFmtId="49" fontId="0" fillId="38" borderId="0" xfId="0" applyNumberFormat="1" applyFont="1" applyFill="1" applyBorder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 applyProtection="1">
      <protection locked="0"/>
    </xf>
    <xf numFmtId="0" fontId="0" fillId="38" borderId="0" xfId="0" applyFill="1" applyAlignment="1" applyProtection="1">
      <alignment wrapText="1"/>
      <protection locked="0"/>
    </xf>
    <xf numFmtId="0" fontId="0" fillId="38" borderId="0" xfId="0" applyFill="1" applyProtection="1">
      <protection locked="0"/>
    </xf>
    <xf numFmtId="0" fontId="0" fillId="38" borderId="0" xfId="0" applyFill="1" applyAlignment="1" applyProtection="1">
      <alignment horizontal="right"/>
      <protection locked="0"/>
    </xf>
    <xf numFmtId="0" fontId="25" fillId="38" borderId="0" xfId="43" applyFont="1" applyFill="1" applyAlignment="1" applyProtection="1">
      <alignment horizontal="left"/>
      <protection locked="0"/>
    </xf>
    <xf numFmtId="3" fontId="16" fillId="38" borderId="0" xfId="0" applyNumberFormat="1" applyFont="1" applyFill="1" applyAlignment="1" applyProtection="1">
      <alignment horizontal="right"/>
      <protection locked="0"/>
    </xf>
    <xf numFmtId="0" fontId="26" fillId="0" borderId="0" xfId="0" applyFont="1" applyBorder="1" applyAlignment="1" applyProtection="1">
      <alignment horizontal="left" wrapText="1"/>
      <protection locked="0"/>
    </xf>
    <xf numFmtId="49" fontId="26" fillId="0" borderId="0" xfId="0" quotePrefix="1" applyNumberFormat="1" applyFont="1" applyBorder="1" applyProtection="1">
      <protection locked="0"/>
    </xf>
    <xf numFmtId="0" fontId="26" fillId="0" borderId="0" xfId="0" applyFont="1" applyBorder="1" applyAlignment="1" applyProtection="1">
      <alignment wrapText="1"/>
      <protection locked="0"/>
    </xf>
    <xf numFmtId="0" fontId="26" fillId="0" borderId="0" xfId="0" applyFont="1" applyBorder="1" applyProtection="1">
      <protection locked="0"/>
    </xf>
    <xf numFmtId="0" fontId="26" fillId="0" borderId="0" xfId="0" applyFont="1" applyAlignment="1" applyProtection="1">
      <alignment horizontal="right"/>
      <protection locked="0"/>
    </xf>
    <xf numFmtId="0" fontId="27" fillId="0" borderId="0" xfId="42" applyFont="1" applyBorder="1" applyAlignment="1" applyProtection="1">
      <alignment horizontal="left"/>
      <protection locked="0"/>
    </xf>
    <xf numFmtId="0" fontId="26" fillId="0" borderId="0" xfId="0" applyFont="1" applyBorder="1" applyAlignment="1" applyProtection="1">
      <alignment horizontal="right"/>
      <protection locked="0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Hilary J. Boone Center</v>
          </cell>
          <cell r="D9" t="str">
            <v>Hilary J. Boone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Joe Craft Football Training Facility</v>
          </cell>
          <cell r="D216" t="str">
            <v>Joe Craft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Lee T. Todd, Jr. Building</v>
          </cell>
          <cell r="D315" t="str">
            <v>Lee T. Todd, Jr. Building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  <cell r="B377">
            <v>8633</v>
          </cell>
          <cell r="C377" t="str">
            <v>UK HealthCare Good Samaritan Hospital</v>
          </cell>
          <cell r="D377" t="str">
            <v>UK HealthCare Good Samaritan Hospital</v>
          </cell>
        </row>
        <row r="378">
          <cell r="A378" t="str">
            <v>9127</v>
          </cell>
          <cell r="B378">
            <v>9127</v>
          </cell>
          <cell r="C378" t="str">
            <v>1101 S. Limestone</v>
          </cell>
          <cell r="D378" t="str">
            <v>1101 S. Limestone</v>
          </cell>
        </row>
        <row r="379">
          <cell r="A379" t="str">
            <v>9362</v>
          </cell>
          <cell r="B379" t="str">
            <v>9362</v>
          </cell>
          <cell r="C379" t="str">
            <v>114 Conn Terrace</v>
          </cell>
          <cell r="D379" t="str">
            <v>114 Conn Terrace</v>
          </cell>
        </row>
        <row r="380">
          <cell r="A380" t="str">
            <v>9363</v>
          </cell>
          <cell r="B380" t="str">
            <v>9363</v>
          </cell>
          <cell r="C380" t="str">
            <v>116 Conn Terrace</v>
          </cell>
          <cell r="D380" t="str">
            <v>116 Conn Terrace</v>
          </cell>
        </row>
        <row r="381">
          <cell r="A381">
            <v>9813</v>
          </cell>
          <cell r="B381">
            <v>9813</v>
          </cell>
          <cell r="C381" t="str">
            <v>Child Development Center of the Bluegrass, Inc.</v>
          </cell>
          <cell r="D381" t="str">
            <v>Child Development Center of the Bluegrass, Inc.</v>
          </cell>
        </row>
        <row r="382">
          <cell r="A382" t="str">
            <v>9853</v>
          </cell>
          <cell r="B382">
            <v>9853</v>
          </cell>
          <cell r="C382" t="str">
            <v>Shriners Hospitals for Children Medical Center - Lexington</v>
          </cell>
          <cell r="D382" t="str">
            <v>Shriners Hospitals for Children Medical Center</v>
          </cell>
        </row>
        <row r="383">
          <cell r="A383" t="str">
            <v>9854</v>
          </cell>
          <cell r="B383">
            <v>9854</v>
          </cell>
          <cell r="C383" t="str">
            <v>Anthropology Research Building</v>
          </cell>
          <cell r="D383" t="str">
            <v>Anthropology Research Building</v>
          </cell>
        </row>
        <row r="384">
          <cell r="A384" t="str">
            <v>9861</v>
          </cell>
          <cell r="B384">
            <v>9861</v>
          </cell>
          <cell r="C384" t="str">
            <v>845 Angliana Ave</v>
          </cell>
          <cell r="D384" t="str">
            <v>845 Angliana Ave</v>
          </cell>
        </row>
        <row r="385">
          <cell r="A385" t="str">
            <v>9925</v>
          </cell>
          <cell r="B385">
            <v>9925</v>
          </cell>
          <cell r="C385" t="str">
            <v>Alpha Phi Sorority</v>
          </cell>
          <cell r="D385" t="str">
            <v>Alpha Phi Sorority</v>
          </cell>
        </row>
        <row r="386">
          <cell r="A386" t="str">
            <v>9983</v>
          </cell>
          <cell r="B386">
            <v>9983</v>
          </cell>
          <cell r="C386" t="str">
            <v>College of Medicine Building</v>
          </cell>
          <cell r="D386" t="str">
            <v>College of Medicine Building</v>
          </cell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 t="str">
            <v xml:space="preserve"> </v>
          </cell>
          <cell r="B414"/>
          <cell r="C414" t="str">
            <v xml:space="preserve"> </v>
          </cell>
          <cell r="D414"/>
        </row>
        <row r="415">
          <cell r="A415" t="str">
            <v xml:space="preserve"> </v>
          </cell>
          <cell r="B415"/>
          <cell r="C415" t="str">
            <v xml:space="preserve"> </v>
          </cell>
          <cell r="D415"/>
        </row>
        <row r="416">
          <cell r="A416"/>
          <cell r="B416"/>
          <cell r="C416"/>
          <cell r="D416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3"/>
  <sheetViews>
    <sheetView tabSelected="1" zoomScale="90" zoomScaleNormal="90" workbookViewId="0">
      <selection activeCell="C45" sqref="C44:C45"/>
    </sheetView>
  </sheetViews>
  <sheetFormatPr defaultColWidth="9.140625" defaultRowHeight="15" x14ac:dyDescent="0.25"/>
  <cols>
    <col min="1" max="1" width="12.5703125" style="48" bestFit="1" customWidth="1"/>
    <col min="2" max="2" width="7.42578125" style="26" bestFit="1" customWidth="1"/>
    <col min="3" max="3" width="32.7109375" style="16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8" width="12.7109375" style="16" customWidth="1"/>
    <col min="9" max="9" width="38.7109375" style="11" customWidth="1"/>
    <col min="10" max="14" width="9.140625" style="16"/>
    <col min="15" max="15" width="11.5703125" style="16" customWidth="1"/>
    <col min="16" max="16384" width="9.140625" style="16"/>
  </cols>
  <sheetData>
    <row r="1" spans="1:19" ht="90" x14ac:dyDescent="0.25">
      <c r="A1" s="63" t="s">
        <v>7</v>
      </c>
      <c r="B1" s="105" t="s">
        <v>75</v>
      </c>
      <c r="C1" s="105"/>
      <c r="F1" s="65" t="s">
        <v>10</v>
      </c>
      <c r="G1" s="18">
        <v>42739</v>
      </c>
      <c r="H1" s="82" t="s">
        <v>96</v>
      </c>
      <c r="J1" s="67" t="s">
        <v>33</v>
      </c>
      <c r="K1" s="67" t="s">
        <v>34</v>
      </c>
      <c r="L1" s="19"/>
      <c r="M1" s="19"/>
      <c r="N1" s="19"/>
      <c r="O1" s="20" t="s">
        <v>35</v>
      </c>
      <c r="P1" s="21" t="s">
        <v>47</v>
      </c>
    </row>
    <row r="2" spans="1:19" ht="16.5" thickBot="1" x14ac:dyDescent="0.3">
      <c r="A2" s="64" t="s">
        <v>8</v>
      </c>
      <c r="B2" s="106" t="str">
        <f>VLOOKUP(B1,BuildingList!A:B,2,FALSE)</f>
        <v>654 Maxwelton Ct</v>
      </c>
      <c r="C2" s="106"/>
      <c r="F2" s="66" t="s">
        <v>12</v>
      </c>
      <c r="G2" s="22" t="s">
        <v>58</v>
      </c>
      <c r="J2" s="15">
        <f>G37-J37</f>
        <v>0</v>
      </c>
      <c r="K2" s="15">
        <f>H37-M37</f>
        <v>0</v>
      </c>
      <c r="L2" s="23"/>
      <c r="M2" s="23"/>
      <c r="N2" s="23"/>
      <c r="O2" s="24"/>
      <c r="P2" s="25"/>
    </row>
    <row r="3" spans="1:19" x14ac:dyDescent="0.25">
      <c r="J3" s="11"/>
      <c r="K3" s="11"/>
      <c r="L3" s="11"/>
      <c r="M3" s="11"/>
      <c r="N3" s="11"/>
      <c r="O3" s="11"/>
    </row>
    <row r="4" spans="1:19" x14ac:dyDescent="0.25">
      <c r="C4" s="59"/>
      <c r="J4" s="11"/>
      <c r="K4" s="11"/>
      <c r="L4" s="11"/>
      <c r="M4" s="11"/>
      <c r="N4" s="11"/>
      <c r="O4" s="11"/>
    </row>
    <row r="5" spans="1:19" s="91" customFormat="1" ht="45.75" thickBot="1" x14ac:dyDescent="0.3">
      <c r="A5" s="68" t="s">
        <v>19</v>
      </c>
      <c r="B5" s="68" t="s">
        <v>14</v>
      </c>
      <c r="C5" s="68" t="s">
        <v>9</v>
      </c>
      <c r="D5" s="68" t="s">
        <v>4</v>
      </c>
      <c r="E5" s="68" t="s">
        <v>1</v>
      </c>
      <c r="F5" s="68" t="s">
        <v>11</v>
      </c>
      <c r="G5" s="68" t="s">
        <v>15</v>
      </c>
      <c r="H5" s="68" t="s">
        <v>16</v>
      </c>
      <c r="I5" s="68" t="s">
        <v>17</v>
      </c>
      <c r="J5" s="68" t="s">
        <v>36</v>
      </c>
      <c r="K5" s="68" t="s">
        <v>37</v>
      </c>
      <c r="L5" s="68" t="s">
        <v>38</v>
      </c>
      <c r="M5" s="68" t="s">
        <v>39</v>
      </c>
      <c r="N5" s="68" t="s">
        <v>37</v>
      </c>
      <c r="O5" s="68" t="s">
        <v>38</v>
      </c>
    </row>
    <row r="6" spans="1:19" s="41" customFormat="1" ht="15" customHeight="1" thickTop="1" x14ac:dyDescent="0.25">
      <c r="A6" s="103"/>
      <c r="B6" s="104" t="s">
        <v>82</v>
      </c>
      <c r="C6" s="98" t="s">
        <v>98</v>
      </c>
      <c r="D6" s="99" t="s">
        <v>5</v>
      </c>
      <c r="E6" s="100"/>
      <c r="F6" s="101">
        <v>576</v>
      </c>
      <c r="G6" s="50"/>
      <c r="I6" s="42"/>
      <c r="J6" s="59" t="str">
        <f>IF(G6="No Change","N/A",IF(G6="New Tag Required",Lookup!F:F,IF(G6="Remove Old Tag",Lookup!F:F,IF(G6="N/A","N/A",""))))</f>
        <v/>
      </c>
      <c r="K6" s="60"/>
      <c r="L6" s="59"/>
      <c r="M6" s="59" t="str">
        <f>IF(H6="No Change","N/A",IF(H6="New Tag Required",Lookup!F:F,IF(H6="Remove Old Sign",Lookup!F:F,IF(H6="N/A","N/A",""))))</f>
        <v/>
      </c>
      <c r="N6" s="60"/>
      <c r="O6" s="59"/>
    </row>
    <row r="7" spans="1:19" s="41" customFormat="1" ht="15" customHeight="1" x14ac:dyDescent="0.25">
      <c r="A7" s="70" t="s">
        <v>81</v>
      </c>
      <c r="B7" s="71" t="s">
        <v>82</v>
      </c>
      <c r="C7" s="59" t="s">
        <v>74</v>
      </c>
      <c r="D7" s="72" t="s">
        <v>5</v>
      </c>
      <c r="E7" s="84">
        <v>900</v>
      </c>
      <c r="F7" s="85">
        <v>449</v>
      </c>
      <c r="G7" s="50"/>
      <c r="I7" s="42" t="s">
        <v>80</v>
      </c>
      <c r="J7" s="59" t="str">
        <f>IF(G7="No Change","N/A",IF(G7="New Tag Required",Lookup!F:F,IF(G7="Remove Old Tag",Lookup!F:F,IF(G7="N/A","N/A",""))))</f>
        <v/>
      </c>
      <c r="K7" s="60"/>
      <c r="L7" s="59"/>
      <c r="M7" s="59" t="str">
        <f>IF(H7="No Change","N/A",IF(H7="New Tag Required",Lookup!F:F,IF(H7="Remove Old Sign",Lookup!F:F,IF(H7="N/A","N/A",""))))</f>
        <v/>
      </c>
      <c r="N7" s="60"/>
      <c r="O7" s="59"/>
    </row>
    <row r="8" spans="1:19" s="41" customFormat="1" ht="30" customHeight="1" x14ac:dyDescent="0.25">
      <c r="A8" s="73" t="s">
        <v>113</v>
      </c>
      <c r="B8" s="74" t="s">
        <v>82</v>
      </c>
      <c r="C8" s="59" t="s">
        <v>114</v>
      </c>
      <c r="D8" s="72" t="s">
        <v>5</v>
      </c>
      <c r="E8" s="84">
        <v>26</v>
      </c>
      <c r="F8" s="86">
        <v>19</v>
      </c>
      <c r="G8" s="50"/>
      <c r="I8" s="42" t="s">
        <v>99</v>
      </c>
      <c r="J8" s="59" t="str">
        <f>IF(G8="No Change","N/A",IF(G8="New Tag Required",Lookup!F:F,IF(G8="Remove Old Tag",Lookup!F:F,IF(G8="N/A","N/A",""))))</f>
        <v/>
      </c>
      <c r="K8" s="61"/>
      <c r="L8" s="42"/>
      <c r="M8" s="59" t="str">
        <f>IF(H8="No Change","N/A",IF(H8="New Tag Required",Lookup!F:F,IF(H8="Remove Old Sign",Lookup!F:F,IF(H8="N/A","N/A",""))))</f>
        <v/>
      </c>
      <c r="N8" s="61"/>
      <c r="O8" s="42"/>
    </row>
    <row r="9" spans="1:19" s="41" customFormat="1" ht="15" customHeight="1" x14ac:dyDescent="0.25">
      <c r="A9" s="90"/>
      <c r="B9" s="97" t="s">
        <v>88</v>
      </c>
      <c r="C9" s="98" t="s">
        <v>98</v>
      </c>
      <c r="D9" s="99"/>
      <c r="E9" s="100"/>
      <c r="F9" s="102">
        <v>1347</v>
      </c>
      <c r="G9" s="50"/>
      <c r="I9" s="42"/>
      <c r="J9" s="59"/>
      <c r="K9" s="61"/>
      <c r="L9" s="42"/>
      <c r="M9" s="59"/>
      <c r="N9" s="61"/>
      <c r="O9" s="42"/>
      <c r="S9" s="41">
        <v>576</v>
      </c>
    </row>
    <row r="10" spans="1:19" s="41" customFormat="1" x14ac:dyDescent="0.25">
      <c r="A10" s="73">
        <v>100</v>
      </c>
      <c r="B10" s="74" t="s">
        <v>88</v>
      </c>
      <c r="C10" s="59" t="s">
        <v>74</v>
      </c>
      <c r="D10" s="72" t="s">
        <v>5</v>
      </c>
      <c r="E10" s="84">
        <v>201</v>
      </c>
      <c r="F10" s="85">
        <v>193</v>
      </c>
      <c r="G10" s="50"/>
      <c r="I10" s="42"/>
      <c r="J10" s="59" t="str">
        <f>IF(G10="No Change","N/A",IF(G10="New Tag Required",Lookup!F:F,IF(G10="Remove Old Tag",Lookup!F:F,IF(G10="N/A","N/A",""))))</f>
        <v/>
      </c>
      <c r="K10" s="60"/>
      <c r="L10" s="59"/>
      <c r="M10" s="59" t="str">
        <f>IF(H10="No Change","N/A",IF(H10="New Tag Required",Lookup!F:F,IF(H10="Remove Old Sign",Lookup!F:F,IF(H10="N/A","N/A",""))))</f>
        <v/>
      </c>
      <c r="N10" s="60"/>
      <c r="O10" s="59"/>
      <c r="S10" s="41">
        <v>1347</v>
      </c>
    </row>
    <row r="11" spans="1:19" s="41" customFormat="1" x14ac:dyDescent="0.25">
      <c r="A11" s="73" t="s">
        <v>84</v>
      </c>
      <c r="B11" s="74" t="s">
        <v>88</v>
      </c>
      <c r="C11" s="59" t="s">
        <v>50</v>
      </c>
      <c r="D11" s="72" t="s">
        <v>5</v>
      </c>
      <c r="E11" s="84">
        <v>0</v>
      </c>
      <c r="F11" s="85">
        <v>49</v>
      </c>
      <c r="G11" s="50"/>
      <c r="I11" s="42" t="s">
        <v>86</v>
      </c>
      <c r="J11" s="59"/>
      <c r="K11" s="60"/>
      <c r="L11" s="59"/>
      <c r="M11" s="59"/>
      <c r="N11" s="60"/>
      <c r="O11" s="59"/>
      <c r="S11" s="41">
        <v>962</v>
      </c>
    </row>
    <row r="12" spans="1:19" s="41" customFormat="1" x14ac:dyDescent="0.25">
      <c r="A12" s="73" t="s">
        <v>85</v>
      </c>
      <c r="B12" s="74" t="s">
        <v>88</v>
      </c>
      <c r="C12" s="59" t="s">
        <v>50</v>
      </c>
      <c r="D12" s="72" t="s">
        <v>5</v>
      </c>
      <c r="E12" s="84">
        <v>0</v>
      </c>
      <c r="F12" s="85">
        <v>16</v>
      </c>
      <c r="G12" s="50"/>
      <c r="I12" s="42" t="s">
        <v>86</v>
      </c>
      <c r="J12" s="59"/>
      <c r="K12" s="60"/>
      <c r="L12" s="59"/>
      <c r="M12" s="59"/>
      <c r="N12" s="60"/>
      <c r="O12" s="59"/>
    </row>
    <row r="13" spans="1:19" s="41" customFormat="1" ht="15" customHeight="1" x14ac:dyDescent="0.25">
      <c r="A13" s="73">
        <v>101</v>
      </c>
      <c r="B13" s="74" t="s">
        <v>88</v>
      </c>
      <c r="C13" s="59" t="s">
        <v>74</v>
      </c>
      <c r="D13" s="72" t="s">
        <v>5</v>
      </c>
      <c r="E13" s="84">
        <v>202</v>
      </c>
      <c r="F13" s="85">
        <v>154</v>
      </c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9" s="41" customFormat="1" x14ac:dyDescent="0.25">
      <c r="A14" s="73">
        <v>102</v>
      </c>
      <c r="B14" s="74" t="s">
        <v>88</v>
      </c>
      <c r="C14" s="59" t="s">
        <v>74</v>
      </c>
      <c r="D14" s="72" t="s">
        <v>5</v>
      </c>
      <c r="E14" s="84">
        <v>161</v>
      </c>
      <c r="F14" s="87">
        <v>180</v>
      </c>
      <c r="G14" s="50"/>
      <c r="I14" s="42"/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9" s="41" customFormat="1" x14ac:dyDescent="0.25">
      <c r="A15" s="73">
        <v>103</v>
      </c>
      <c r="B15" s="74" t="s">
        <v>88</v>
      </c>
      <c r="C15" s="59" t="s">
        <v>74</v>
      </c>
      <c r="D15" s="72" t="s">
        <v>5</v>
      </c>
      <c r="E15" s="84">
        <v>43</v>
      </c>
      <c r="F15" s="85">
        <v>45</v>
      </c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9" s="41" customFormat="1" x14ac:dyDescent="0.25">
      <c r="A16" s="73">
        <v>104</v>
      </c>
      <c r="B16" s="74" t="s">
        <v>88</v>
      </c>
      <c r="C16" s="59" t="s">
        <v>74</v>
      </c>
      <c r="D16" s="72" t="s">
        <v>5</v>
      </c>
      <c r="E16" s="84">
        <v>106</v>
      </c>
      <c r="F16" s="85">
        <v>124</v>
      </c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73">
        <v>105</v>
      </c>
      <c r="B17" s="74" t="s">
        <v>88</v>
      </c>
      <c r="C17" s="59" t="s">
        <v>74</v>
      </c>
      <c r="D17" s="72" t="s">
        <v>5</v>
      </c>
      <c r="E17" s="84">
        <v>32</v>
      </c>
      <c r="F17" s="85">
        <v>34</v>
      </c>
      <c r="G17" s="50"/>
      <c r="I17" s="42"/>
      <c r="J17" s="59" t="str">
        <f>IF(G17="No Change","N/A",IF(G17="New Tag Required",Lookup!F:F,IF(G17="Remove Old Tag",Lookup!F:F,IF(G17="N/A","N/A",""))))</f>
        <v/>
      </c>
      <c r="K17" s="60"/>
      <c r="L17" s="59"/>
      <c r="M17" s="59" t="str">
        <f>IF(H17="No Change","N/A",IF(H17="New Tag Required",Lookup!F:F,IF(H17="Remove Old Sign",Lookup!F:F,IF(H17="N/A","N/A",""))))</f>
        <v/>
      </c>
      <c r="N17" s="60"/>
      <c r="O17" s="59"/>
    </row>
    <row r="18" spans="1:15" s="41" customFormat="1" x14ac:dyDescent="0.25">
      <c r="A18" s="73">
        <v>107</v>
      </c>
      <c r="B18" s="74" t="s">
        <v>88</v>
      </c>
      <c r="C18" s="59" t="s">
        <v>74</v>
      </c>
      <c r="D18" s="72" t="s">
        <v>5</v>
      </c>
      <c r="E18" s="84">
        <v>139</v>
      </c>
      <c r="F18" s="85">
        <v>136</v>
      </c>
      <c r="G18" s="50"/>
      <c r="I18" s="42"/>
      <c r="J18" s="59" t="str">
        <f>IF(G18="No Change","N/A",IF(G18="New Tag Required",Lookup!F:F,IF(G18="Remove Old Tag",Lookup!F:F,IF(G18="N/A","N/A",""))))</f>
        <v/>
      </c>
      <c r="K18" s="60"/>
      <c r="L18" s="59"/>
      <c r="M18" s="59" t="str">
        <f>IF(H18="No Change","N/A",IF(H18="New Tag Required",Lookup!F:F,IF(H18="Remove Old Sign",Lookup!F:F,IF(H18="N/A","N/A",""))))</f>
        <v/>
      </c>
      <c r="N18" s="60"/>
      <c r="O18" s="59"/>
    </row>
    <row r="19" spans="1:15" s="41" customFormat="1" ht="30" x14ac:dyDescent="0.25">
      <c r="A19" s="73" t="s">
        <v>76</v>
      </c>
      <c r="B19" s="74" t="s">
        <v>88</v>
      </c>
      <c r="C19" s="59" t="s">
        <v>74</v>
      </c>
      <c r="D19" s="72" t="s">
        <v>5</v>
      </c>
      <c r="E19" s="84">
        <v>47</v>
      </c>
      <c r="F19" s="85">
        <v>45</v>
      </c>
      <c r="G19" s="50"/>
      <c r="I19" s="42" t="s">
        <v>101</v>
      </c>
      <c r="J19" s="59" t="str">
        <f>IF(G19="No Change","N/A",IF(G19="New Tag Required",Lookup!F:F,IF(G19="Remove Old Tag",Lookup!F:F,IF(G19="N/A","N/A",""))))</f>
        <v/>
      </c>
      <c r="K19" s="61"/>
      <c r="L19" s="42"/>
      <c r="M19" s="59" t="str">
        <f>IF(H19="No Change","N/A",IF(H19="New Tag Required",Lookup!F:F,IF(H19="Remove Old Sign",Lookup!F:F,IF(H19="N/A","N/A",""))))</f>
        <v/>
      </c>
      <c r="N19" s="61"/>
      <c r="O19" s="42"/>
    </row>
    <row r="20" spans="1:15" s="41" customFormat="1" x14ac:dyDescent="0.25">
      <c r="A20" s="73" t="s">
        <v>77</v>
      </c>
      <c r="B20" s="74" t="s">
        <v>88</v>
      </c>
      <c r="C20" s="59" t="s">
        <v>52</v>
      </c>
      <c r="D20" s="72" t="s">
        <v>5</v>
      </c>
      <c r="E20" s="84">
        <v>32</v>
      </c>
      <c r="F20" s="85">
        <v>0</v>
      </c>
      <c r="G20" s="50"/>
      <c r="I20" s="42" t="s">
        <v>89</v>
      </c>
      <c r="J20" s="59" t="str">
        <f>IF(G20="No Change","N/A",IF(G20="New Tag Required",Lookup!F:F,IF(G20="Remove Old Tag",Lookup!F:F,IF(G20="N/A","N/A",""))))</f>
        <v/>
      </c>
      <c r="K20" s="62"/>
      <c r="M20" s="59" t="str">
        <f>IF(H20="No Change","N/A",IF(H20="New Tag Required",Lookup!F:F,IF(H20="Remove Old Sign",Lookup!F:F,IF(H20="N/A","N/A",""))))</f>
        <v/>
      </c>
      <c r="N20" s="61"/>
      <c r="O20" s="42"/>
    </row>
    <row r="21" spans="1:15" s="41" customFormat="1" x14ac:dyDescent="0.25">
      <c r="A21" s="73" t="s">
        <v>79</v>
      </c>
      <c r="B21" s="74" t="s">
        <v>88</v>
      </c>
      <c r="C21" s="59" t="s">
        <v>74</v>
      </c>
      <c r="D21" s="72" t="s">
        <v>5</v>
      </c>
      <c r="E21" s="84">
        <v>50</v>
      </c>
      <c r="F21" s="85">
        <v>192</v>
      </c>
      <c r="G21" s="50"/>
      <c r="I21" s="42" t="s">
        <v>87</v>
      </c>
      <c r="J21" s="59" t="str">
        <f>IF(G21="No Change","N/A",IF(G21="New Tag Required",Lookup!F:F,IF(G21="Remove Old Tag",Lookup!F:F,IF(G21="N/A","N/A",""))))</f>
        <v/>
      </c>
      <c r="K21" s="62"/>
      <c r="M21" s="59" t="str">
        <f>IF(H21="No Change","N/A",IF(H21="New Tag Required",Lookup!F:F,IF(H21="Remove Old Sign",Lookup!F:F,IF(H21="N/A","N/A",""))))</f>
        <v/>
      </c>
      <c r="N21" s="62"/>
    </row>
    <row r="22" spans="1:15" s="41" customFormat="1" x14ac:dyDescent="0.25">
      <c r="A22" s="90"/>
      <c r="B22" s="97" t="s">
        <v>83</v>
      </c>
      <c r="C22" s="98" t="s">
        <v>98</v>
      </c>
      <c r="D22" s="99"/>
      <c r="E22" s="100"/>
      <c r="F22" s="101">
        <v>962</v>
      </c>
      <c r="G22" s="50"/>
      <c r="I22" s="42"/>
      <c r="J22" s="59"/>
      <c r="K22" s="62"/>
      <c r="M22" s="59"/>
      <c r="N22" s="62"/>
    </row>
    <row r="23" spans="1:15" s="41" customFormat="1" x14ac:dyDescent="0.25">
      <c r="A23" s="73">
        <v>200</v>
      </c>
      <c r="B23" s="74" t="s">
        <v>83</v>
      </c>
      <c r="C23" s="59" t="s">
        <v>74</v>
      </c>
      <c r="D23" s="72" t="s">
        <v>5</v>
      </c>
      <c r="E23" s="84">
        <v>112</v>
      </c>
      <c r="F23" s="85">
        <v>92</v>
      </c>
      <c r="G23" s="50"/>
      <c r="I23" s="80"/>
      <c r="J23" s="59" t="str">
        <f>IF(G23="No Change","N/A",IF(G23="New Tag Required",Lookup!F:F,IF(G23="Remove Old Tag",Lookup!F:F,IF(G23="N/A","N/A",""))))</f>
        <v/>
      </c>
      <c r="K23" s="60"/>
      <c r="L23" s="59"/>
      <c r="M23" s="59" t="str">
        <f>IF(H23="No Change","N/A",IF(H23="New Tag Required",Lookup!F:F,IF(H23="Remove Old Sign",Lookup!F:F,IF(H23="N/A","N/A",""))))</f>
        <v/>
      </c>
      <c r="N23" s="60"/>
      <c r="O23" s="59"/>
    </row>
    <row r="24" spans="1:15" s="41" customFormat="1" ht="30" x14ac:dyDescent="0.25">
      <c r="A24" s="75">
        <v>201</v>
      </c>
      <c r="B24" s="83" t="s">
        <v>83</v>
      </c>
      <c r="C24" s="76" t="s">
        <v>74</v>
      </c>
      <c r="D24" s="72" t="s">
        <v>5</v>
      </c>
      <c r="E24" s="84">
        <v>50</v>
      </c>
      <c r="F24" s="85">
        <v>47</v>
      </c>
      <c r="G24" s="50"/>
      <c r="I24" s="80" t="s">
        <v>97</v>
      </c>
      <c r="J24" s="59" t="str">
        <f>IF(G24="No Change","N/A",IF(G24="New Tag Required",Lookup!F:F,IF(G24="Remove Old Tag",Lookup!F:F,IF(G24="N/A","N/A",""))))</f>
        <v/>
      </c>
      <c r="K24" s="60"/>
      <c r="L24" s="59"/>
      <c r="M24" s="59" t="str">
        <f>IF(H24="No Change","N/A",IF(H24="New Tag Required",Lookup!F:F,IF(H24="Remove Old Sign",Lookup!F:F,IF(H24="N/A","N/A",""))))</f>
        <v/>
      </c>
      <c r="N24" s="60"/>
      <c r="O24" s="59"/>
    </row>
    <row r="25" spans="1:15" s="79" customFormat="1" ht="30" x14ac:dyDescent="0.25">
      <c r="A25" s="75">
        <v>202</v>
      </c>
      <c r="B25" s="83" t="s">
        <v>83</v>
      </c>
      <c r="C25" s="76" t="s">
        <v>74</v>
      </c>
      <c r="D25" s="77" t="s">
        <v>5</v>
      </c>
      <c r="E25" s="88">
        <v>54</v>
      </c>
      <c r="F25" s="87">
        <v>79</v>
      </c>
      <c r="G25" s="78"/>
      <c r="I25" s="80" t="s">
        <v>97</v>
      </c>
      <c r="J25" s="76" t="str">
        <f>IF(G25="No Change","N/A",IF(G25="New Tag Required",Lookup!F:F,IF(G25="Remove Old Tag",Lookup!F:F,IF(G25="N/A","N/A",""))))</f>
        <v/>
      </c>
      <c r="K25" s="81"/>
      <c r="L25" s="80"/>
      <c r="M25" s="76" t="str">
        <f>IF(H25="No Change","N/A",IF(H25="New Tag Required",Lookup!F:F,IF(H25="Remove Old Sign",Lookup!F:F,IF(H25="N/A","N/A",""))))</f>
        <v/>
      </c>
      <c r="N25" s="81"/>
      <c r="O25" s="80"/>
    </row>
    <row r="26" spans="1:15" s="41" customFormat="1" x14ac:dyDescent="0.25">
      <c r="A26" s="73">
        <v>203</v>
      </c>
      <c r="B26" s="74" t="s">
        <v>83</v>
      </c>
      <c r="C26" s="59" t="s">
        <v>74</v>
      </c>
      <c r="D26" s="72" t="s">
        <v>5</v>
      </c>
      <c r="E26" s="84">
        <v>107</v>
      </c>
      <c r="F26" s="85">
        <v>126</v>
      </c>
      <c r="G26" s="50"/>
      <c r="I26" s="42"/>
      <c r="J26" s="59" t="str">
        <f>IF(G26="No Change","N/A",IF(G26="New Tag Required",Lookup!F:F,IF(G26="Remove Old Tag",Lookup!F:F,IF(G26="N/A","N/A",""))))</f>
        <v/>
      </c>
      <c r="K26" s="61"/>
      <c r="L26" s="42"/>
      <c r="M26" s="59" t="str">
        <f>IF(H26="No Change","N/A",IF(H26="New Tag Required",Lookup!F:F,IF(H26="Remove Old Sign",Lookup!F:F,IF(H26="N/A","N/A",""))))</f>
        <v/>
      </c>
      <c r="N26" s="61"/>
      <c r="O26" s="42"/>
    </row>
    <row r="27" spans="1:15" s="41" customFormat="1" x14ac:dyDescent="0.25">
      <c r="A27" s="73" t="s">
        <v>90</v>
      </c>
      <c r="B27" s="74" t="s">
        <v>83</v>
      </c>
      <c r="C27" s="59" t="s">
        <v>50</v>
      </c>
      <c r="D27" s="72" t="s">
        <v>5</v>
      </c>
      <c r="E27" s="84">
        <v>0</v>
      </c>
      <c r="F27" s="85">
        <v>9</v>
      </c>
      <c r="G27" s="50"/>
      <c r="I27" s="42" t="s">
        <v>91</v>
      </c>
      <c r="J27" s="59"/>
      <c r="K27" s="61"/>
      <c r="L27" s="42"/>
      <c r="M27" s="59"/>
      <c r="N27" s="61"/>
      <c r="O27" s="42"/>
    </row>
    <row r="28" spans="1:15" s="41" customFormat="1" x14ac:dyDescent="0.25">
      <c r="A28" s="73">
        <v>204</v>
      </c>
      <c r="B28" s="74" t="s">
        <v>83</v>
      </c>
      <c r="C28" s="59" t="s">
        <v>74</v>
      </c>
      <c r="D28" s="72" t="s">
        <v>5</v>
      </c>
      <c r="E28" s="84">
        <v>169</v>
      </c>
      <c r="F28" s="85">
        <v>164</v>
      </c>
      <c r="G28" s="50"/>
      <c r="I28" s="42"/>
      <c r="J28" s="59" t="str">
        <f>IF(G28="No Change","N/A",IF(G28="New Tag Required",Lookup!F:F,IF(G28="Remove Old Tag",Lookup!F:F,IF(G28="N/A","N/A",""))))</f>
        <v/>
      </c>
      <c r="K28" s="61"/>
      <c r="L28" s="42"/>
      <c r="M28" s="59" t="str">
        <f>IF(H28="No Change","N/A",IF(H28="New Tag Required",Lookup!F:F,IF(H28="Remove Old Sign",Lookup!F:F,IF(H28="N/A","N/A",""))))</f>
        <v/>
      </c>
      <c r="N28" s="61"/>
      <c r="O28" s="42"/>
    </row>
    <row r="29" spans="1:15" s="41" customFormat="1" x14ac:dyDescent="0.25">
      <c r="A29" s="73" t="s">
        <v>92</v>
      </c>
      <c r="B29" s="74" t="s">
        <v>83</v>
      </c>
      <c r="C29" s="59" t="s">
        <v>50</v>
      </c>
      <c r="D29" s="72" t="s">
        <v>5</v>
      </c>
      <c r="E29" s="84">
        <v>0</v>
      </c>
      <c r="F29" s="85">
        <v>26</v>
      </c>
      <c r="G29" s="50"/>
      <c r="I29" s="42"/>
      <c r="J29" s="59"/>
      <c r="K29" s="61"/>
      <c r="L29" s="42"/>
      <c r="M29" s="59"/>
      <c r="N29" s="61"/>
      <c r="O29" s="42"/>
    </row>
    <row r="30" spans="1:15" s="41" customFormat="1" x14ac:dyDescent="0.25">
      <c r="A30" s="73">
        <v>206</v>
      </c>
      <c r="B30" s="74" t="s">
        <v>83</v>
      </c>
      <c r="C30" s="59" t="s">
        <v>74</v>
      </c>
      <c r="D30" s="72" t="s">
        <v>5</v>
      </c>
      <c r="E30" s="84">
        <v>157</v>
      </c>
      <c r="F30" s="85">
        <v>149</v>
      </c>
      <c r="G30" s="50"/>
      <c r="I30" s="42"/>
      <c r="J30" s="59" t="str">
        <f>IF(G30="No Change","N/A",IF(G30="New Tag Required",Lookup!F:F,IF(G30="Remove Old Tag",Lookup!F:F,IF(G30="N/A","N/A",""))))</f>
        <v/>
      </c>
      <c r="K30" s="61"/>
      <c r="L30" s="42"/>
      <c r="M30" s="59" t="str">
        <f>IF(H30="No Change","N/A",IF(H30="New Tag Required",Lookup!F:F,IF(H30="Remove Old Sign",Lookup!F:F,IF(H30="N/A","N/A",""))))</f>
        <v/>
      </c>
      <c r="N30" s="61"/>
      <c r="O30" s="42"/>
    </row>
    <row r="31" spans="1:15" s="41" customFormat="1" x14ac:dyDescent="0.25">
      <c r="A31" s="73" t="s">
        <v>102</v>
      </c>
      <c r="B31" s="74" t="s">
        <v>83</v>
      </c>
      <c r="C31" s="59" t="s">
        <v>74</v>
      </c>
      <c r="D31" s="72" t="s">
        <v>5</v>
      </c>
      <c r="E31" s="84">
        <v>8</v>
      </c>
      <c r="F31" s="85">
        <v>6</v>
      </c>
      <c r="G31" s="50"/>
      <c r="I31" s="42"/>
      <c r="J31" s="59" t="str">
        <f>IF(G31="No Change","N/A",IF(G31="New Tag Required",Lookup!F:F,IF(G31="Remove Old Tag",Lookup!F:F,IF(G31="N/A","N/A",""))))</f>
        <v/>
      </c>
      <c r="K31" s="61"/>
      <c r="L31" s="42"/>
      <c r="M31" s="59" t="str">
        <f>IF(H31="No Change","N/A",IF(H31="New Tag Required",Lookup!F:F,IF(H31="Remove Old Sign",Lookup!F:F,IF(H31="N/A","N/A",""))))</f>
        <v/>
      </c>
      <c r="N31" s="61"/>
      <c r="O31" s="42"/>
    </row>
    <row r="32" spans="1:15" s="41" customFormat="1" x14ac:dyDescent="0.25">
      <c r="A32" s="90" t="s">
        <v>78</v>
      </c>
      <c r="B32" s="74" t="s">
        <v>83</v>
      </c>
      <c r="C32" s="59" t="s">
        <v>74</v>
      </c>
      <c r="D32" s="72" t="s">
        <v>5</v>
      </c>
      <c r="E32" s="84">
        <v>26</v>
      </c>
      <c r="F32" s="85">
        <v>22</v>
      </c>
      <c r="G32" s="50"/>
      <c r="I32" s="42" t="s">
        <v>100</v>
      </c>
      <c r="J32" s="59" t="str">
        <f>IF(G32="No Change","N/A",IF(G32="New Tag Required",Lookup!F:F,IF(G32="Remove Old Tag",Lookup!F:F,IF(G32="N/A","N/A",""))))</f>
        <v/>
      </c>
      <c r="K32" s="62"/>
      <c r="M32" s="59" t="str">
        <f>IF(H32="No Change","N/A",IF(H32="New Tag Required",Lookup!F:F,IF(H32="Remove Old Sign",Lookup!F:F,IF(H32="N/A","N/A",""))))</f>
        <v/>
      </c>
      <c r="N32" s="61"/>
      <c r="O32" s="42"/>
    </row>
    <row r="33" spans="1:14" x14ac:dyDescent="0.25">
      <c r="A33" s="113" t="s">
        <v>93</v>
      </c>
      <c r="B33" s="114" t="s">
        <v>88</v>
      </c>
      <c r="C33" s="115" t="s">
        <v>50</v>
      </c>
      <c r="D33" s="116" t="s">
        <v>5</v>
      </c>
      <c r="E33" s="117">
        <v>0</v>
      </c>
      <c r="F33" s="117">
        <v>99</v>
      </c>
      <c r="I33" s="11" t="s">
        <v>94</v>
      </c>
    </row>
    <row r="34" spans="1:14" s="41" customFormat="1" x14ac:dyDescent="0.25">
      <c r="A34" s="118" t="s">
        <v>103</v>
      </c>
      <c r="B34" s="114" t="s">
        <v>88</v>
      </c>
      <c r="C34" s="115" t="s">
        <v>50</v>
      </c>
      <c r="D34" s="116" t="s">
        <v>5</v>
      </c>
      <c r="E34" s="119">
        <v>0</v>
      </c>
      <c r="F34" s="119">
        <v>27</v>
      </c>
      <c r="G34" s="50"/>
      <c r="I34" s="42" t="s">
        <v>95</v>
      </c>
      <c r="J34" s="59" t="str">
        <f>IF(G34="No Change","N/A",IF(G34="New Tag Required",Lookup!F:F,IF(G34="Remove Old Tag",Lookup!F:F,IF(G34="N/A","N/A",""))))</f>
        <v/>
      </c>
      <c r="K34" s="62"/>
      <c r="M34" s="59" t="str">
        <f>IF(H34="No Change","N/A",IF(H34="New Tag Required",Lookup!F:F,IF(H34="Remove Old Sign",Lookup!F:F,IF(H34="N/A","N/A",""))))</f>
        <v/>
      </c>
      <c r="N34" s="62"/>
    </row>
    <row r="35" spans="1:14" ht="15.75" thickBot="1" x14ac:dyDescent="0.3">
      <c r="A35" s="111" t="s">
        <v>104</v>
      </c>
      <c r="B35" s="107"/>
      <c r="C35" s="108"/>
      <c r="D35" s="109"/>
      <c r="E35" s="110"/>
      <c r="F35" s="112">
        <f>F22+F9+F6</f>
        <v>2885</v>
      </c>
      <c r="G35" s="30"/>
      <c r="K35" s="32"/>
      <c r="N35" s="32"/>
    </row>
    <row r="36" spans="1:14" s="11" customFormat="1" ht="45" x14ac:dyDescent="0.25">
      <c r="A36" s="92"/>
      <c r="B36" s="93"/>
      <c r="E36" s="94"/>
      <c r="F36" s="94"/>
      <c r="G36" s="95" t="s">
        <v>45</v>
      </c>
      <c r="H36" s="96" t="s">
        <v>46</v>
      </c>
      <c r="J36" s="69" t="s">
        <v>40</v>
      </c>
      <c r="K36" s="10"/>
      <c r="L36" s="10"/>
      <c r="M36" s="69" t="s">
        <v>41</v>
      </c>
    </row>
    <row r="37" spans="1:14" ht="15.75" thickBot="1" x14ac:dyDescent="0.3">
      <c r="A37" s="56"/>
      <c r="C37" s="11"/>
      <c r="E37" s="89"/>
      <c r="F37" s="89"/>
      <c r="G37" s="14">
        <f>COUNTIF(G6:G36,"New Tag Required")</f>
        <v>0</v>
      </c>
      <c r="H37" s="13">
        <f>COUNTIF(H6:H36,"New Sign Required")</f>
        <v>0</v>
      </c>
      <c r="J37" s="12">
        <f>COUNTIF(J6:J36,"Installed")</f>
        <v>0</v>
      </c>
      <c r="K37" s="10"/>
      <c r="L37" s="10"/>
      <c r="M37" s="12">
        <f>COUNTIF(M6:M36,"Installed")</f>
        <v>0</v>
      </c>
    </row>
    <row r="38" spans="1:14" x14ac:dyDescent="0.25">
      <c r="A38" s="56"/>
      <c r="C38" s="11"/>
      <c r="E38" s="89"/>
      <c r="F38" s="89"/>
      <c r="G38" s="30"/>
    </row>
    <row r="39" spans="1:14" x14ac:dyDescent="0.25">
      <c r="A39" s="56"/>
      <c r="C39" s="11"/>
      <c r="E39" s="89"/>
      <c r="F39" s="89"/>
      <c r="G39" s="30"/>
    </row>
    <row r="40" spans="1:14" x14ac:dyDescent="0.25">
      <c r="A40" s="56"/>
      <c r="C40" s="11"/>
      <c r="E40" s="89"/>
      <c r="F40" s="89"/>
      <c r="G40" s="30"/>
    </row>
    <row r="41" spans="1:14" x14ac:dyDescent="0.25">
      <c r="A41" s="56"/>
      <c r="C41" s="11"/>
      <c r="E41" s="89"/>
      <c r="F41" s="89"/>
      <c r="G41" s="30"/>
    </row>
    <row r="42" spans="1:14" x14ac:dyDescent="0.25">
      <c r="A42" s="56"/>
      <c r="C42" s="11"/>
      <c r="E42" s="89"/>
      <c r="F42" s="89"/>
      <c r="G42" s="30"/>
    </row>
    <row r="43" spans="1:14" x14ac:dyDescent="0.25">
      <c r="A43" s="56"/>
      <c r="C43" s="11"/>
      <c r="E43" s="89"/>
      <c r="F43" s="89"/>
      <c r="G43" s="30"/>
    </row>
    <row r="44" spans="1:14" x14ac:dyDescent="0.25">
      <c r="A44" s="56"/>
      <c r="C44" s="11"/>
      <c r="E44" s="89"/>
      <c r="F44" s="89"/>
      <c r="G44" s="30"/>
    </row>
    <row r="45" spans="1:14" x14ac:dyDescent="0.25">
      <c r="A45" s="57"/>
      <c r="C45" s="11"/>
      <c r="E45" s="89"/>
      <c r="F45" s="33"/>
      <c r="G45" s="30"/>
    </row>
    <row r="46" spans="1:14" x14ac:dyDescent="0.25">
      <c r="A46" s="57"/>
      <c r="C46" s="11"/>
      <c r="E46" s="89"/>
      <c r="F46" s="33"/>
      <c r="G46" s="30"/>
    </row>
    <row r="47" spans="1:14" x14ac:dyDescent="0.25">
      <c r="A47" s="57"/>
      <c r="C47" s="11"/>
      <c r="E47" s="89"/>
      <c r="F47" s="34"/>
      <c r="G47" s="30"/>
    </row>
    <row r="48" spans="1:14" x14ac:dyDescent="0.25">
      <c r="A48" s="56"/>
      <c r="C48" s="11"/>
      <c r="E48" s="89"/>
      <c r="F48" s="33"/>
      <c r="G48" s="30"/>
    </row>
    <row r="49" spans="1:7" x14ac:dyDescent="0.25">
      <c r="A49" s="56"/>
      <c r="C49" s="11"/>
      <c r="E49" s="89"/>
      <c r="F49" s="33"/>
      <c r="G49" s="30"/>
    </row>
    <row r="50" spans="1:7" x14ac:dyDescent="0.25">
      <c r="A50" s="58"/>
      <c r="C50" s="11"/>
      <c r="E50" s="89"/>
      <c r="F50" s="89"/>
      <c r="G50" s="30"/>
    </row>
    <row r="51" spans="1:7" x14ac:dyDescent="0.25">
      <c r="A51" s="58"/>
      <c r="C51" s="11"/>
      <c r="E51" s="89"/>
      <c r="F51" s="89"/>
      <c r="G51" s="30"/>
    </row>
    <row r="52" spans="1:7" x14ac:dyDescent="0.25">
      <c r="A52" s="58"/>
      <c r="C52" s="11"/>
      <c r="E52" s="30"/>
      <c r="F52" s="30"/>
      <c r="G52" s="30"/>
    </row>
    <row r="53" spans="1:7" x14ac:dyDescent="0.25">
      <c r="A53" s="58"/>
      <c r="C53" s="11"/>
      <c r="E53" s="30"/>
      <c r="F53" s="30"/>
      <c r="G53" s="30"/>
    </row>
    <row r="54" spans="1:7" x14ac:dyDescent="0.25">
      <c r="A54" s="58"/>
      <c r="C54" s="11"/>
      <c r="E54" s="30"/>
      <c r="F54" s="31"/>
      <c r="G54" s="30"/>
    </row>
    <row r="55" spans="1:7" x14ac:dyDescent="0.25">
      <c r="A55" s="58"/>
      <c r="C55" s="11"/>
      <c r="E55" s="30"/>
      <c r="F55" s="30"/>
      <c r="G55" s="30"/>
    </row>
    <row r="56" spans="1:7" x14ac:dyDescent="0.25">
      <c r="A56" s="58"/>
      <c r="C56" s="11"/>
      <c r="E56" s="30"/>
      <c r="F56" s="30"/>
      <c r="G56" s="30"/>
    </row>
    <row r="57" spans="1:7" x14ac:dyDescent="0.25">
      <c r="A57" s="56"/>
      <c r="C57" s="11"/>
      <c r="E57" s="30"/>
      <c r="F57" s="30"/>
      <c r="G57" s="30"/>
    </row>
    <row r="58" spans="1:7" x14ac:dyDescent="0.25">
      <c r="A58" s="56"/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83" spans="3:3" x14ac:dyDescent="0.25">
      <c r="C83" s="11"/>
    </row>
    <row r="84" spans="3:3" x14ac:dyDescent="0.25">
      <c r="C84" s="11"/>
    </row>
    <row r="85" spans="3:3" x14ac:dyDescent="0.25">
      <c r="C85" s="11"/>
    </row>
    <row r="86" spans="3:3" x14ac:dyDescent="0.25">
      <c r="C86" s="11"/>
    </row>
    <row r="203" spans="3:3" x14ac:dyDescent="0.25">
      <c r="C203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42:G56 G7:G9 G14:G35">
    <cfRule type="containsText" dxfId="87" priority="159" operator="containsText" text="New Tag Required">
      <formula>NOT(ISERROR(SEARCH("New Tag Required",G7)))</formula>
    </cfRule>
  </conditionalFormatting>
  <conditionalFormatting sqref="D34:D102 D6:D9 D18:D22">
    <cfRule type="containsText" dxfId="86" priority="158" operator="containsText" text="Yes">
      <formula>NOT(ISERROR(SEARCH("Yes",D6)))</formula>
    </cfRule>
  </conditionalFormatting>
  <conditionalFormatting sqref="H42:H102 H203:H424 H7:H9 H14:H35">
    <cfRule type="containsText" dxfId="85" priority="146" operator="containsText" text="New Sign Required">
      <formula>NOT(ISERROR(SEARCH("New Sign Required",H7)))</formula>
    </cfRule>
  </conditionalFormatting>
  <conditionalFormatting sqref="G42:G102 G7:H9 G14:H35">
    <cfRule type="containsText" dxfId="84" priority="145" operator="containsText" text="Action Required">
      <formula>NOT(ISERROR(SEARCH("Action Required",G7)))</formula>
    </cfRule>
  </conditionalFormatting>
  <conditionalFormatting sqref="H42:H102">
    <cfRule type="containsText" dxfId="83" priority="144" operator="containsText" text="Action Required">
      <formula>NOT(ISERROR(SEARCH("Action Required",H42)))</formula>
    </cfRule>
  </conditionalFormatting>
  <conditionalFormatting sqref="G6 G38:G41">
    <cfRule type="containsText" dxfId="82" priority="86" operator="containsText" text="New Tag Required">
      <formula>NOT(ISERROR(SEARCH("New Tag Required",G6)))</formula>
    </cfRule>
  </conditionalFormatting>
  <conditionalFormatting sqref="H6 H38:H41">
    <cfRule type="containsText" dxfId="81" priority="84" operator="containsText" text="New Sign Required">
      <formula>NOT(ISERROR(SEARCH("New Sign Required",H6)))</formula>
    </cfRule>
  </conditionalFormatting>
  <conditionalFormatting sqref="G6 G38:G41">
    <cfRule type="containsText" dxfId="80" priority="83" operator="containsText" text="Action Required">
      <formula>NOT(ISERROR(SEARCH("Action Required",G6)))</formula>
    </cfRule>
  </conditionalFormatting>
  <conditionalFormatting sqref="H6 H38:H41">
    <cfRule type="containsText" dxfId="79" priority="82" operator="containsText" text="Action Required">
      <formula>NOT(ISERROR(SEARCH("Action Required",H6)))</formula>
    </cfRule>
  </conditionalFormatting>
  <conditionalFormatting sqref="G6">
    <cfRule type="containsText" dxfId="78" priority="81" operator="containsText" text="New Tag Required">
      <formula>NOT(ISERROR(SEARCH("New Tag Required",G6)))</formula>
    </cfRule>
  </conditionalFormatting>
  <conditionalFormatting sqref="D6">
    <cfRule type="containsText" dxfId="77" priority="80" operator="containsText" text="Yes">
      <formula>NOT(ISERROR(SEARCH("Yes",D6)))</formula>
    </cfRule>
  </conditionalFormatting>
  <conditionalFormatting sqref="G6">
    <cfRule type="containsText" dxfId="76" priority="79" operator="containsText" text="Action Required">
      <formula>NOT(ISERROR(SEARCH("Action Required",G6)))</formula>
    </cfRule>
  </conditionalFormatting>
  <conditionalFormatting sqref="D103:D202">
    <cfRule type="containsText" dxfId="75" priority="78" operator="containsText" text="Yes">
      <formula>NOT(ISERROR(SEARCH("Yes",D103)))</formula>
    </cfRule>
  </conditionalFormatting>
  <conditionalFormatting sqref="H103:H202">
    <cfRule type="containsText" dxfId="74" priority="77" operator="containsText" text="New Sign Required">
      <formula>NOT(ISERROR(SEARCH("New Sign Required",H103)))</formula>
    </cfRule>
  </conditionalFormatting>
  <conditionalFormatting sqref="G103:G202">
    <cfRule type="containsText" dxfId="73" priority="76" operator="containsText" text="Action Required">
      <formula>NOT(ISERROR(SEARCH("Action Required",G103)))</formula>
    </cfRule>
  </conditionalFormatting>
  <conditionalFormatting sqref="H103:H202">
    <cfRule type="containsText" dxfId="72" priority="75" operator="containsText" text="Action Required">
      <formula>NOT(ISERROR(SEARCH("Action Required",H103)))</formula>
    </cfRule>
  </conditionalFormatting>
  <conditionalFormatting sqref="D8:D11">
    <cfRule type="containsText" dxfId="71" priority="61" operator="containsText" text="Yes">
      <formula>NOT(ISERROR(SEARCH("Yes",D8)))</formula>
    </cfRule>
  </conditionalFormatting>
  <conditionalFormatting sqref="G8:G12">
    <cfRule type="containsText" dxfId="70" priority="60" operator="containsText" text="New Tag Required">
      <formula>NOT(ISERROR(SEARCH("New Tag Required",G8)))</formula>
    </cfRule>
  </conditionalFormatting>
  <conditionalFormatting sqref="H8:H12">
    <cfRule type="containsText" dxfId="69" priority="59" operator="containsText" text="New Sign Required">
      <formula>NOT(ISERROR(SEARCH("New Sign Required",H8)))</formula>
    </cfRule>
  </conditionalFormatting>
  <conditionalFormatting sqref="G8:G12">
    <cfRule type="containsText" dxfId="68" priority="58" operator="containsText" text="Action Required">
      <formula>NOT(ISERROR(SEARCH("Action Required",G8)))</formula>
    </cfRule>
  </conditionalFormatting>
  <conditionalFormatting sqref="H8:H12">
    <cfRule type="containsText" dxfId="67" priority="57" operator="containsText" text="Action Required">
      <formula>NOT(ISERROR(SEARCH("Action Required",H8)))</formula>
    </cfRule>
  </conditionalFormatting>
  <conditionalFormatting sqref="G12">
    <cfRule type="containsText" dxfId="66" priority="56" operator="containsText" text="New Tag Required">
      <formula>NOT(ISERROR(SEARCH("New Tag Required",G12)))</formula>
    </cfRule>
  </conditionalFormatting>
  <conditionalFormatting sqref="H12">
    <cfRule type="containsText" dxfId="65" priority="55" operator="containsText" text="New Sign Required">
      <formula>NOT(ISERROR(SEARCH("New Sign Required",H12)))</formula>
    </cfRule>
  </conditionalFormatting>
  <conditionalFormatting sqref="G12">
    <cfRule type="containsText" dxfId="64" priority="54" operator="containsText" text="Action Required">
      <formula>NOT(ISERROR(SEARCH("Action Required",G12)))</formula>
    </cfRule>
  </conditionalFormatting>
  <conditionalFormatting sqref="H12">
    <cfRule type="containsText" dxfId="63" priority="53" operator="containsText" text="Action Required">
      <formula>NOT(ISERROR(SEARCH("Action Required",H12)))</formula>
    </cfRule>
  </conditionalFormatting>
  <conditionalFormatting sqref="J2:N2">
    <cfRule type="cellIs" dxfId="62" priority="52" operator="notEqual">
      <formula>0</formula>
    </cfRule>
  </conditionalFormatting>
  <conditionalFormatting sqref="J6:J34">
    <cfRule type="cellIs" dxfId="61" priority="51" operator="equal">
      <formula>0</formula>
    </cfRule>
  </conditionalFormatting>
  <conditionalFormatting sqref="M6:M34">
    <cfRule type="cellIs" dxfId="60" priority="50" operator="equal">
      <formula>0</formula>
    </cfRule>
  </conditionalFormatting>
  <conditionalFormatting sqref="M6:M34 J6:J34">
    <cfRule type="cellIs" dxfId="59" priority="47" operator="equal">
      <formula>"In Progress"</formula>
    </cfRule>
    <cfRule type="cellIs" dxfId="58" priority="48" operator="equal">
      <formula>"Log Issues"</formula>
    </cfRule>
    <cfRule type="cellIs" dxfId="57" priority="49" operator="equal">
      <formula>"N/A"</formula>
    </cfRule>
  </conditionalFormatting>
  <conditionalFormatting sqref="K6:L18 K22:L24">
    <cfRule type="expression" dxfId="56" priority="46">
      <formula>$J6="Log Issues"</formula>
    </cfRule>
  </conditionalFormatting>
  <conditionalFormatting sqref="N6:N18 N22:N24">
    <cfRule type="expression" dxfId="55" priority="45">
      <formula>$M6="Log Issues"</formula>
    </cfRule>
  </conditionalFormatting>
  <conditionalFormatting sqref="G13">
    <cfRule type="containsText" dxfId="54" priority="44" operator="containsText" text="New Tag Required">
      <formula>NOT(ISERROR(SEARCH("New Tag Required",G13)))</formula>
    </cfRule>
  </conditionalFormatting>
  <conditionalFormatting sqref="H13">
    <cfRule type="containsText" dxfId="53" priority="43" operator="containsText" text="New Sign Required">
      <formula>NOT(ISERROR(SEARCH("New Sign Required",H13)))</formula>
    </cfRule>
  </conditionalFormatting>
  <conditionalFormatting sqref="G13">
    <cfRule type="containsText" dxfId="52" priority="42" operator="containsText" text="Action Required">
      <formula>NOT(ISERROR(SEARCH("Action Required",G13)))</formula>
    </cfRule>
  </conditionalFormatting>
  <conditionalFormatting sqref="H13">
    <cfRule type="containsText" dxfId="51" priority="41" operator="containsText" text="Action Required">
      <formula>NOT(ISERROR(SEARCH("Action Required",H13)))</formula>
    </cfRule>
  </conditionalFormatting>
  <conditionalFormatting sqref="H1:H1048576">
    <cfRule type="containsText" dxfId="50" priority="39" operator="containsText" text="Remove Old Sign">
      <formula>NOT(ISERROR(SEARCH("Remove Old Sign",H1)))</formula>
    </cfRule>
    <cfRule type="containsText" dxfId="49" priority="40" operator="containsText" text="Move Sign to New Location">
      <formula>NOT(ISERROR(SEARCH("Move Sign to New Location",H1)))</formula>
    </cfRule>
  </conditionalFormatting>
  <conditionalFormatting sqref="G1:G1048576">
    <cfRule type="containsText" dxfId="48" priority="38" operator="containsText" text="Remove Old Tag">
      <formula>NOT(ISERROR(SEARCH("Remove Old Tag",G1)))</formula>
    </cfRule>
  </conditionalFormatting>
  <conditionalFormatting sqref="A5:F5">
    <cfRule type="containsText" dxfId="47" priority="37" operator="containsText" text="Remove Old Tag">
      <formula>NOT(ISERROR(SEARCH("Remove Old Tag",A5)))</formula>
    </cfRule>
  </conditionalFormatting>
  <conditionalFormatting sqref="D11:D13">
    <cfRule type="containsText" dxfId="46" priority="36" operator="containsText" text="Yes">
      <formula>NOT(ISERROR(SEARCH("Yes",D11)))</formula>
    </cfRule>
  </conditionalFormatting>
  <conditionalFormatting sqref="D11">
    <cfRule type="containsText" dxfId="45" priority="35" operator="containsText" text="Yes">
      <formula>NOT(ISERROR(SEARCH("Yes",D11)))</formula>
    </cfRule>
  </conditionalFormatting>
  <conditionalFormatting sqref="D13:D15">
    <cfRule type="containsText" dxfId="44" priority="34" operator="containsText" text="Yes">
      <formula>NOT(ISERROR(SEARCH("Yes",D13)))</formula>
    </cfRule>
  </conditionalFormatting>
  <conditionalFormatting sqref="D15:D17">
    <cfRule type="containsText" dxfId="43" priority="33" operator="containsText" text="Yes">
      <formula>NOT(ISERROR(SEARCH("Yes",D15)))</formula>
    </cfRule>
  </conditionalFormatting>
  <conditionalFormatting sqref="D15">
    <cfRule type="containsText" dxfId="42" priority="32" operator="containsText" text="Yes">
      <formula>NOT(ISERROR(SEARCH("Yes",D15)))</formula>
    </cfRule>
  </conditionalFormatting>
  <conditionalFormatting sqref="D17">
    <cfRule type="containsText" dxfId="41" priority="31" operator="containsText" text="Yes">
      <formula>NOT(ISERROR(SEARCH("Yes",D17)))</formula>
    </cfRule>
  </conditionalFormatting>
  <conditionalFormatting sqref="D29:D32">
    <cfRule type="containsText" dxfId="40" priority="29" operator="containsText" text="Yes">
      <formula>NOT(ISERROR(SEARCH("Yes",D29)))</formula>
    </cfRule>
  </conditionalFormatting>
  <conditionalFormatting sqref="D22:D24">
    <cfRule type="containsText" dxfId="39" priority="28" operator="containsText" text="Yes">
      <formula>NOT(ISERROR(SEARCH("Yes",D22)))</formula>
    </cfRule>
  </conditionalFormatting>
  <conditionalFormatting sqref="D22">
    <cfRule type="containsText" dxfId="38" priority="27" operator="containsText" text="Yes">
      <formula>NOT(ISERROR(SEARCH("Yes",D22)))</formula>
    </cfRule>
  </conditionalFormatting>
  <conditionalFormatting sqref="D24:D26">
    <cfRule type="containsText" dxfId="37" priority="26" operator="containsText" text="Yes">
      <formula>NOT(ISERROR(SEARCH("Yes",D24)))</formula>
    </cfRule>
  </conditionalFormatting>
  <conditionalFormatting sqref="D26:D28">
    <cfRule type="containsText" dxfId="36" priority="25" operator="containsText" text="Yes">
      <formula>NOT(ISERROR(SEARCH("Yes",D26)))</formula>
    </cfRule>
  </conditionalFormatting>
  <conditionalFormatting sqref="D26">
    <cfRule type="containsText" dxfId="35" priority="24" operator="containsText" text="Yes">
      <formula>NOT(ISERROR(SEARCH("Yes",D26)))</formula>
    </cfRule>
  </conditionalFormatting>
  <conditionalFormatting sqref="D28">
    <cfRule type="containsText" dxfId="34" priority="23" operator="containsText" text="Yes">
      <formula>NOT(ISERROR(SEARCH("Yes",D28)))</formula>
    </cfRule>
  </conditionalFormatting>
  <conditionalFormatting sqref="D32:D34">
    <cfRule type="containsText" dxfId="33" priority="22" operator="containsText" text="Yes">
      <formula>NOT(ISERROR(SEARCH("Yes",D32)))</formula>
    </cfRule>
  </conditionalFormatting>
  <conditionalFormatting sqref="G7">
    <cfRule type="containsText" dxfId="32" priority="21" operator="containsText" text="New Tag Required">
      <formula>NOT(ISERROR(SEARCH("New Tag Required",G7)))</formula>
    </cfRule>
  </conditionalFormatting>
  <conditionalFormatting sqref="H7">
    <cfRule type="containsText" dxfId="31" priority="20" operator="containsText" text="New Sign Required">
      <formula>NOT(ISERROR(SEARCH("New Sign Required",H7)))</formula>
    </cfRule>
  </conditionalFormatting>
  <conditionalFormatting sqref="G7">
    <cfRule type="containsText" dxfId="30" priority="19" operator="containsText" text="Action Required">
      <formula>NOT(ISERROR(SEARCH("Action Required",G7)))</formula>
    </cfRule>
  </conditionalFormatting>
  <conditionalFormatting sqref="H7">
    <cfRule type="containsText" dxfId="29" priority="18" operator="containsText" text="Action Required">
      <formula>NOT(ISERROR(SEARCH("Action Required",H7)))</formula>
    </cfRule>
  </conditionalFormatting>
  <conditionalFormatting sqref="G7">
    <cfRule type="containsText" dxfId="28" priority="17" operator="containsText" text="New Tag Required">
      <formula>NOT(ISERROR(SEARCH("New Tag Required",G7)))</formula>
    </cfRule>
  </conditionalFormatting>
  <conditionalFormatting sqref="D7">
    <cfRule type="containsText" dxfId="27" priority="16" operator="containsText" text="Yes">
      <formula>NOT(ISERROR(SEARCH("Yes",D7)))</formula>
    </cfRule>
  </conditionalFormatting>
  <conditionalFormatting sqref="G7">
    <cfRule type="containsText" dxfId="26" priority="15" operator="containsText" text="Action Required">
      <formula>NOT(ISERROR(SEARCH("Action Required",G7)))</formula>
    </cfRule>
  </conditionalFormatting>
  <conditionalFormatting sqref="G13">
    <cfRule type="containsText" dxfId="25" priority="14" operator="containsText" text="New Tag Required">
      <formula>NOT(ISERROR(SEARCH("New Tag Required",G13)))</formula>
    </cfRule>
  </conditionalFormatting>
  <conditionalFormatting sqref="H13">
    <cfRule type="containsText" dxfId="24" priority="13" operator="containsText" text="New Sign Required">
      <formula>NOT(ISERROR(SEARCH("New Sign Required",H13)))</formula>
    </cfRule>
  </conditionalFormatting>
  <conditionalFormatting sqref="G13">
    <cfRule type="containsText" dxfId="23" priority="12" operator="containsText" text="Action Required">
      <formula>NOT(ISERROR(SEARCH("Action Required",G13)))</formula>
    </cfRule>
  </conditionalFormatting>
  <conditionalFormatting sqref="H13">
    <cfRule type="containsText" dxfId="22" priority="11" operator="containsText" text="Action Required">
      <formula>NOT(ISERROR(SEARCH("Action Required",H13)))</formula>
    </cfRule>
  </conditionalFormatting>
  <conditionalFormatting sqref="G14">
    <cfRule type="containsText" dxfId="21" priority="10" operator="containsText" text="New Tag Required">
      <formula>NOT(ISERROR(SEARCH("New Tag Required",G14)))</formula>
    </cfRule>
  </conditionalFormatting>
  <conditionalFormatting sqref="H14">
    <cfRule type="containsText" dxfId="20" priority="9" operator="containsText" text="New Sign Required">
      <formula>NOT(ISERROR(SEARCH("New Sign Required",H14)))</formula>
    </cfRule>
  </conditionalFormatting>
  <conditionalFormatting sqref="G14">
    <cfRule type="containsText" dxfId="19" priority="8" operator="containsText" text="Action Required">
      <formula>NOT(ISERROR(SEARCH("Action Required",G14)))</formula>
    </cfRule>
  </conditionalFormatting>
  <conditionalFormatting sqref="H14">
    <cfRule type="containsText" dxfId="18" priority="7" operator="containsText" text="Action Required">
      <formula>NOT(ISERROR(SEARCH("Action Required",H14)))</formula>
    </cfRule>
  </conditionalFormatting>
  <conditionalFormatting sqref="D12">
    <cfRule type="containsText" dxfId="17" priority="6" operator="containsText" text="Yes">
      <formula>NOT(ISERROR(SEARCH("Yes",D12)))</formula>
    </cfRule>
  </conditionalFormatting>
  <conditionalFormatting sqref="D16">
    <cfRule type="containsText" dxfId="16" priority="5" operator="containsText" text="Yes">
      <formula>NOT(ISERROR(SEARCH("Yes",D16)))</formula>
    </cfRule>
  </conditionalFormatting>
  <conditionalFormatting sqref="D18">
    <cfRule type="containsText" dxfId="15" priority="4" operator="containsText" text="Yes">
      <formula>NOT(ISERROR(SEARCH("Yes",D18)))</formula>
    </cfRule>
  </conditionalFormatting>
  <conditionalFormatting sqref="D23">
    <cfRule type="containsText" dxfId="14" priority="3" operator="containsText" text="Yes">
      <formula>NOT(ISERROR(SEARCH("Yes",D23)))</formula>
    </cfRule>
  </conditionalFormatting>
  <conditionalFormatting sqref="D27">
    <cfRule type="containsText" dxfId="13" priority="2" operator="containsText" text="Yes">
      <formula>NOT(ISERROR(SEARCH("Yes",D27)))</formula>
    </cfRule>
  </conditionalFormatting>
  <conditionalFormatting sqref="D29">
    <cfRule type="containsText" dxfId="12" priority="1" operator="containsText" text="Yes">
      <formula>NOT(ISERROR(SEARCH("Yes",D29)))</formula>
    </cfRule>
  </conditionalFormatting>
  <dataValidations count="2">
    <dataValidation type="list" allowBlank="1" showInputMessage="1" showErrorMessage="1" sqref="D6:D31 D33:D77">
      <formula1>YesNo</formula1>
    </dataValidation>
    <dataValidation type="list" allowBlank="1" showInputMessage="1" showErrorMessage="1" sqref="H203:H407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H38:H202 H35</xm:sqref>
        </x14:dataValidation>
        <x14:dataValidation type="list" allowBlank="1" showInputMessage="1" showErrorMessage="1">
          <x14:formula1>
            <xm:f>Lookup!$A$1:$A$4</xm:f>
          </x14:formula1>
          <xm:sqref>G38:G202 G35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 O8:O17 O22:O23</xm:sqref>
        </x14:dataValidation>
        <x14:dataValidation type="list" allowBlank="1" showInputMessage="1" showErrorMessage="1">
          <x14:formula1>
            <xm:f>Lookup!$A$1:$A$8</xm:f>
          </x14:formula1>
          <xm:sqref>G31 G6:G30 G33:G34</xm:sqref>
        </x14:dataValidation>
        <x14:dataValidation type="list" allowBlank="1" showInputMessage="1" showErrorMessage="1">
          <x14:formula1>
            <xm:f>Lookup!$D$1:$D$10</xm:f>
          </x14:formula1>
          <xm:sqref>H31 H6:H30 H33:H34</xm:sqref>
        </x14:dataValidation>
        <x14:dataValidation type="list" allowBlank="1" showInputMessage="1" showErrorMessage="1">
          <x14:formula1>
            <xm:f>Lookup!$F$1:$F$7</xm:f>
          </x14:formula1>
          <xm:sqref>J31 J6:J30 J33:J34</xm:sqref>
        </x14:dataValidation>
        <x14:dataValidation type="list" allowBlank="1" showInputMessage="1" showErrorMessage="1">
          <x14:formula1>
            <xm:f>Lookup!$F$1:$F$8</xm:f>
          </x14:formula1>
          <xm:sqref>M31 M6:M30 M33:M34</xm:sqref>
        </x14:dataValidation>
        <x14:dataValidation type="list" allowBlank="1" showInputMessage="1">
          <x14:formula1>
            <xm:f>Lookup!$E$1:$E$19</xm:f>
          </x14:formula1>
          <xm:sqref>C6:C31 C33:C202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D28" sqref="D28"/>
    </sheetView>
  </sheetViews>
  <sheetFormatPr defaultColWidth="9.140625" defaultRowHeight="15" x14ac:dyDescent="0.25"/>
  <cols>
    <col min="1" max="1" width="22.42578125" style="48" bestFit="1" customWidth="1"/>
    <col min="2" max="2" width="34.7109375" style="48" bestFit="1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0346</v>
      </c>
      <c r="C1" s="39"/>
      <c r="D1" s="17" t="s">
        <v>10</v>
      </c>
      <c r="E1" s="40">
        <f>'KD Changes'!G1</f>
        <v>42739</v>
      </c>
    </row>
    <row r="2" spans="1:10" ht="15" customHeight="1" x14ac:dyDescent="0.25">
      <c r="A2" s="43" t="s">
        <v>8</v>
      </c>
      <c r="B2" s="44" t="str">
        <f>VLOOKUP(B1,[1]BuildingList!A:B,2,FALSE)</f>
        <v>654 Maxwelton Ct</v>
      </c>
      <c r="C2" s="45"/>
      <c r="D2" s="46" t="s">
        <v>12</v>
      </c>
      <c r="E2" s="47" t="str">
        <f>'KD Changes'!G2</f>
        <v>Janet Schwartz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1" t="s">
        <v>115</v>
      </c>
      <c r="B6" s="1" t="s">
        <v>116</v>
      </c>
      <c r="C6" s="1" t="s">
        <v>117</v>
      </c>
      <c r="G6" s="29"/>
      <c r="H6" s="29"/>
      <c r="I6" s="41"/>
      <c r="J6" s="41"/>
    </row>
    <row r="7" spans="1:10" x14ac:dyDescent="0.25">
      <c r="A7" s="1" t="s">
        <v>118</v>
      </c>
      <c r="B7" s="1" t="s">
        <v>119</v>
      </c>
      <c r="C7" s="1" t="s">
        <v>117</v>
      </c>
      <c r="G7" s="29"/>
      <c r="H7" s="29"/>
      <c r="I7" s="41"/>
      <c r="J7" s="41"/>
    </row>
    <row r="8" spans="1:10" ht="15" customHeight="1" x14ac:dyDescent="0.25">
      <c r="A8" s="1" t="s">
        <v>120</v>
      </c>
      <c r="B8" s="1" t="s">
        <v>121</v>
      </c>
      <c r="C8" s="1" t="s">
        <v>117</v>
      </c>
      <c r="G8" s="29"/>
      <c r="H8" s="29"/>
      <c r="I8" s="41"/>
      <c r="J8" s="41"/>
    </row>
    <row r="9" spans="1:10" x14ac:dyDescent="0.25">
      <c r="A9" s="1" t="s">
        <v>122</v>
      </c>
      <c r="B9" s="1" t="s">
        <v>123</v>
      </c>
      <c r="C9" s="1" t="s">
        <v>117</v>
      </c>
      <c r="G9" s="29"/>
      <c r="H9" s="29"/>
      <c r="I9" s="41"/>
      <c r="J9" s="41"/>
    </row>
    <row r="10" spans="1:10" x14ac:dyDescent="0.25">
      <c r="A10" s="1" t="s">
        <v>124</v>
      </c>
      <c r="B10" s="1" t="s">
        <v>125</v>
      </c>
      <c r="C10" s="1" t="s">
        <v>117</v>
      </c>
      <c r="F10" s="50"/>
      <c r="G10" s="29"/>
      <c r="H10" s="29"/>
    </row>
    <row r="11" spans="1:10" x14ac:dyDescent="0.25">
      <c r="A11" s="1" t="s">
        <v>126</v>
      </c>
      <c r="B11" s="1" t="s">
        <v>127</v>
      </c>
      <c r="C11" s="1" t="s">
        <v>117</v>
      </c>
      <c r="F11" s="50"/>
      <c r="G11" s="29"/>
      <c r="H11" s="29"/>
    </row>
    <row r="12" spans="1:10" x14ac:dyDescent="0.25">
      <c r="A12" s="1" t="s">
        <v>105</v>
      </c>
      <c r="B12" s="1" t="s">
        <v>106</v>
      </c>
      <c r="C12" s="1" t="s">
        <v>128</v>
      </c>
      <c r="F12" s="50"/>
      <c r="G12" s="29"/>
      <c r="H12" s="29"/>
    </row>
    <row r="13" spans="1:10" x14ac:dyDescent="0.25">
      <c r="A13" s="1" t="s">
        <v>107</v>
      </c>
      <c r="B13" s="1" t="s">
        <v>108</v>
      </c>
      <c r="C13" s="1" t="s">
        <v>128</v>
      </c>
      <c r="F13" s="50"/>
      <c r="G13" s="29"/>
      <c r="H13" s="29"/>
    </row>
    <row r="14" spans="1:10" x14ac:dyDescent="0.25">
      <c r="A14" s="1" t="s">
        <v>109</v>
      </c>
      <c r="B14" s="1" t="s">
        <v>110</v>
      </c>
      <c r="C14" s="1" t="s">
        <v>128</v>
      </c>
      <c r="F14" s="50"/>
      <c r="G14" s="29"/>
      <c r="H14" s="29"/>
    </row>
    <row r="15" spans="1:10" x14ac:dyDescent="0.25">
      <c r="A15" s="1" t="s">
        <v>111</v>
      </c>
      <c r="B15" s="1" t="s">
        <v>112</v>
      </c>
      <c r="C15" s="1" t="s">
        <v>128</v>
      </c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1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0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9"/>
      <c r="E29" s="50"/>
      <c r="F29" s="50"/>
      <c r="G29" s="29"/>
      <c r="H29" s="29"/>
    </row>
    <row r="30" spans="1:8" x14ac:dyDescent="0.25">
      <c r="A30" s="49"/>
      <c r="E30" s="50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50"/>
    </row>
    <row r="38" spans="1:8" x14ac:dyDescent="0.25">
      <c r="A38" s="49"/>
      <c r="E38" s="50"/>
      <c r="F38" s="50"/>
      <c r="G38" s="50"/>
    </row>
    <row r="39" spans="1:8" x14ac:dyDescent="0.25">
      <c r="A39" s="52"/>
      <c r="E39" s="50"/>
      <c r="F39" s="53"/>
      <c r="G39" s="50"/>
    </row>
    <row r="40" spans="1:8" x14ac:dyDescent="0.25">
      <c r="A40" s="52"/>
      <c r="E40" s="50"/>
      <c r="F40" s="53"/>
      <c r="G40" s="50"/>
    </row>
    <row r="41" spans="1:8" x14ac:dyDescent="0.25">
      <c r="A41" s="52"/>
      <c r="E41" s="50"/>
      <c r="F41" s="54"/>
      <c r="G41" s="50"/>
    </row>
    <row r="42" spans="1:8" x14ac:dyDescent="0.25">
      <c r="A42" s="49"/>
      <c r="E42" s="50"/>
      <c r="F42" s="53"/>
      <c r="G42" s="50"/>
    </row>
    <row r="43" spans="1:8" x14ac:dyDescent="0.25">
      <c r="A43" s="49"/>
      <c r="E43" s="50"/>
      <c r="F43" s="53"/>
      <c r="G43" s="50"/>
    </row>
    <row r="44" spans="1:8" x14ac:dyDescent="0.25">
      <c r="A44" s="55"/>
      <c r="E44" s="50"/>
      <c r="F44" s="50"/>
      <c r="G44" s="50"/>
    </row>
    <row r="45" spans="1:8" x14ac:dyDescent="0.25">
      <c r="A45" s="55"/>
      <c r="E45" s="50"/>
      <c r="F45" s="50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C48" s="42"/>
      <c r="E48" s="50"/>
      <c r="F48" s="51"/>
      <c r="G48" s="50"/>
    </row>
    <row r="49" spans="1:7" x14ac:dyDescent="0.25">
      <c r="A49" s="55"/>
      <c r="C49" s="42"/>
      <c r="E49" s="50"/>
      <c r="F49" s="50"/>
      <c r="G49" s="50"/>
    </row>
    <row r="50" spans="1:7" x14ac:dyDescent="0.25">
      <c r="A50" s="55"/>
      <c r="C50" s="42"/>
      <c r="E50" s="50"/>
      <c r="F50" s="50"/>
      <c r="G50" s="50"/>
    </row>
    <row r="51" spans="1:7" x14ac:dyDescent="0.25">
      <c r="A51" s="49"/>
      <c r="C51" s="42"/>
      <c r="E51" s="50"/>
      <c r="F51" s="50"/>
      <c r="G51" s="50"/>
    </row>
    <row r="52" spans="1:7" x14ac:dyDescent="0.25">
      <c r="A52" s="49"/>
      <c r="C52" s="42"/>
    </row>
    <row r="53" spans="1:7" x14ac:dyDescent="0.25">
      <c r="C53" s="42"/>
    </row>
    <row r="54" spans="1:7" x14ac:dyDescent="0.25"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197" spans="3:3" x14ac:dyDescent="0.25">
      <c r="C197" s="41" t="s">
        <v>29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C48:C196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67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VLOOKUP(A3,[5]UKBuilding_List!$A$1:$D$476,3,FALSE)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VLOOKUP(A27,[5]UKBuilding_List!$A$1:$D$476,3,FALSE)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Woodland Glen I</v>
      </c>
      <c r="C87" s="1"/>
    </row>
    <row r="88" spans="1:3" x14ac:dyDescent="0.25">
      <c r="A88" s="2" t="str">
        <f>([4]UKBuilding_List!A88)</f>
        <v>0105</v>
      </c>
      <c r="B88" s="3" t="str">
        <f>VLOOKUP(A88,[5]UKBuilding_List!$A$1:$D$476,3,FALSE)</f>
        <v>Commonwealth Village #2</v>
      </c>
      <c r="C88" s="1"/>
    </row>
    <row r="89" spans="1:3" x14ac:dyDescent="0.25">
      <c r="A89" s="2" t="str">
        <f>([4]UKBuilding_List!A89)</f>
        <v>0106</v>
      </c>
      <c r="B89" s="3" t="str">
        <f>VLOOKUP(A89,[5]UKBuilding_List!$A$1:$D$476,3,FALSE)</f>
        <v>Commonwealth Village #1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str">
        <f>VLOOKUP(A107,[5]UKBuilding_List!$A$1:$D$476,3,FALSE)</f>
        <v>Alpha Gamma Rho Fraternity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str">
        <f>VLOOKUP(A141,[5]UKBuilding_List!$A$1:$D$476,3,FALSE)</f>
        <v>Temporary Bookstore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Isolation Barn Incinerator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Stoll Field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Commonwealth Stadium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Nutter Football Training Facility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str">
        <f>VLOOKUP(A225,[5]UKBuilding_List!$A$1:$D$476,3,FALSE)</f>
        <v>Electric HVAC Building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Hazardous Waste Storage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str">
        <f>VLOOKUP(A242,[5]UKBuilding_List!$A$1:$D$476,3,FALSE)</f>
        <v>663 South Limestone Garage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str">
        <f>VLOOKUP(A259,[5]UKBuilding_List!$A$1:$D$476,3,FALSE)</f>
        <v>Bus Shelter #3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str">
        <f>VLOOKUP(A268,[5]UKBuilding_List!$A$1:$D$476,3,FALSE)</f>
        <v>Bus Shelter #12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str">
        <f>VLOOKUP(A272,[5]UKBuilding_List!$A$1:$D$476,3,FALSE)</f>
        <v>Bowman's Den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str">
        <f>VLOOKUP(A282,[5]UKBuilding_List!$A$1:$D$476,3,FALSE)</f>
        <v>149 Transcript Ave</v>
      </c>
      <c r="C282" s="1"/>
    </row>
    <row r="283" spans="1:3" x14ac:dyDescent="0.25">
      <c r="A283" s="2" t="str">
        <f>([4]UKBuilding_List!A283)</f>
        <v>0461</v>
      </c>
      <c r="B283" s="3" t="str">
        <f>VLOOKUP(A283,[5]UKBuilding_List!$A$1:$D$476,3,FALSE)</f>
        <v>153 Transcript Ave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 xml:space="preserve">Pavilion at Commonwealth Stadium    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str">
        <f>VLOOKUP(A290,[5]UKBuilding_List!$A$1:$D$476,3,FALSE)</f>
        <v>Baseball Facility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Sigma Chi Fraternity House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Alpha Tau Omega Fraternity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str">
        <f>VLOOKUP(A321,[5]UKBuilding_List!$A$1:$D$476,3,FALSE)</f>
        <v>788 Press Avenue</v>
      </c>
      <c r="C321" s="1"/>
    </row>
    <row r="322" spans="1:3" x14ac:dyDescent="0.25">
      <c r="A322" s="2" t="str">
        <f>([4]UKBuilding_List!A322)</f>
        <v>0608</v>
      </c>
      <c r="B322" s="3" t="str">
        <f>VLOOKUP(A322,[5]UKBuilding_List!$A$1:$D$476,3,FALSE)</f>
        <v>792 Press Avenue</v>
      </c>
      <c r="C322" s="1"/>
    </row>
    <row r="323" spans="1:3" x14ac:dyDescent="0.25">
      <c r="A323" s="2" t="str">
        <f>([4]UKBuilding_List!A323)</f>
        <v>0609</v>
      </c>
      <c r="B323" s="3" t="str">
        <f>VLOOKUP(A323,[5]UKBuilding_List!$A$1:$D$476,3,FALSE)</f>
        <v>796 Press Avenue</v>
      </c>
      <c r="C323" s="1"/>
    </row>
    <row r="324" spans="1:3" x14ac:dyDescent="0.25">
      <c r="A324" s="2" t="str">
        <f>([4]UKBuilding_List!A324)</f>
        <v>0610</v>
      </c>
      <c r="B324" s="3" t="str">
        <f>VLOOKUP(A324,[5]UKBuilding_List!$A$1:$D$476,3,FALSE)</f>
        <v>800 Press Avenue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str">
        <f>VLOOKUP(A332,[5]UKBuilding_List!$A$1:$D$476,3,FALSE)</f>
        <v>1105 S. Limestone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str">
        <f>VLOOKUP(A334,[5]UKBuilding_List!$A$1:$D$476,3,FALSE)</f>
        <v>Air Medical Crew Quarters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str">
        <f>VLOOKUP(A337,[5]UKBuilding_List!$A$1:$D$476,3,FALSE)</f>
        <v>179 Leader Ave</v>
      </c>
      <c r="C337" s="1"/>
    </row>
    <row r="338" spans="1:3" x14ac:dyDescent="0.25">
      <c r="A338" s="2" t="str">
        <f>([4]UKBuilding_List!A338)</f>
        <v>0647</v>
      </c>
      <c r="B338" s="3" t="str">
        <f>VLOOKUP(A338,[5]UKBuilding_List!$A$1:$D$476,3,FALSE)</f>
        <v>213 Transcript Ave</v>
      </c>
      <c r="C338" s="1"/>
    </row>
    <row r="339" spans="1:3" x14ac:dyDescent="0.25">
      <c r="A339" s="2" t="str">
        <f>([4]UKBuilding_List!A339)</f>
        <v>0648</v>
      </c>
      <c r="B339" s="3" t="str">
        <f>VLOOKUP(A339,[5]UKBuilding_List!$A$1:$D$476,3,FALSE)</f>
        <v>221 Transcript Ave</v>
      </c>
      <c r="C339" s="1"/>
    </row>
    <row r="340" spans="1:3" x14ac:dyDescent="0.25">
      <c r="A340" s="2" t="str">
        <f>([4]UKBuilding_List!A340)</f>
        <v>0649</v>
      </c>
      <c r="B340" s="3" t="str">
        <f>VLOOKUP(A340,[5]UKBuilding_List!$A$1:$D$476,3,FALSE)</f>
        <v>217 Transcript Ave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New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Research Building #2</v>
      </c>
      <c r="C369" s="1"/>
    </row>
    <row r="370" spans="1:3" x14ac:dyDescent="0.25">
      <c r="A370" s="2" t="str">
        <f>([4]UKBuilding_List!A370)</f>
        <v>0683</v>
      </c>
      <c r="B370" s="3" t="str">
        <f>VLOOKUP(A370,[5]UKBuilding_List!$A$1:$D$476,3,FALSE)</f>
        <v>139 State St</v>
      </c>
      <c r="C370" s="1"/>
    </row>
    <row r="371" spans="1:3" x14ac:dyDescent="0.25">
      <c r="A371" s="2" t="str">
        <f>([4]UKBuilding_List!A371)</f>
        <v>0684</v>
      </c>
      <c r="B371" s="3" t="str">
        <f>VLOOKUP(A371,[5]UKBuilding_List!$A$1:$D$476,3,FALSE)</f>
        <v>119 Virginia Ave</v>
      </c>
      <c r="C371" s="1"/>
    </row>
    <row r="372" spans="1:3" x14ac:dyDescent="0.25">
      <c r="A372" s="2" t="str">
        <f>([4]UKBuilding_List!A372)</f>
        <v>0685</v>
      </c>
      <c r="B372" s="3" t="str">
        <f>VLOOKUP(A372,[5]UKBuilding_List!$A$1:$D$476,3,FALSE)</f>
        <v>121 Virginia Ave</v>
      </c>
      <c r="C372" s="1"/>
    </row>
    <row r="373" spans="1:3" x14ac:dyDescent="0.25">
      <c r="A373" s="2" t="str">
        <f>([4]UKBuilding_List!A373)</f>
        <v>0686</v>
      </c>
      <c r="B373" s="3" t="str">
        <f>VLOOKUP(A373,[5]UKBuilding_List!$A$1:$D$476,3,FALSE)</f>
        <v>123 Virginia Ave</v>
      </c>
      <c r="C373" s="1"/>
    </row>
    <row r="374" spans="1:3" x14ac:dyDescent="0.25">
      <c r="A374" s="2" t="str">
        <f>([4]UKBuilding_List!A374)</f>
        <v>0687</v>
      </c>
      <c r="B374" s="3" t="str">
        <f>VLOOKUP(A374,[5]UKBuilding_List!$A$1:$D$476,3,FALSE)</f>
        <v>131 Virginia Ave</v>
      </c>
      <c r="C374" s="1"/>
    </row>
    <row r="375" spans="1:3" x14ac:dyDescent="0.25">
      <c r="A375" s="2" t="str">
        <f>([4]UKBuilding_List!A375)</f>
        <v>0688</v>
      </c>
      <c r="B375" s="3" t="str">
        <f>VLOOKUP(A375,[5]UKBuilding_List!$A$1:$D$476,3,FALSE)</f>
        <v>665 S Limestone</v>
      </c>
      <c r="C375" s="1"/>
    </row>
    <row r="376" spans="1:3" x14ac:dyDescent="0.25">
      <c r="A376" s="2" t="str">
        <f>([4]UKBuilding_List!A376)</f>
        <v>0689</v>
      </c>
      <c r="B376" s="3" t="str">
        <f>VLOOKUP(A376,[5]UKBuilding_List!$A$1:$D$476,3,FALSE)</f>
        <v>685 S Limestone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2017-03-06T18:00:25Z</dcterms:modified>
</cp:coreProperties>
</file>