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19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<sst xmlns="http://schemas.openxmlformats.org/spreadsheetml/2006/main" count="130" uniqueCount="91">
  <si>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</si>
  <si>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</si>
  <si>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</si>
  <si>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</si>
  <si>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</si>
  <si>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</si>
  <si>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</si>
  <si>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</si>
  <si>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</si>
  <si>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</si>
  <si>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</si>
  <si>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</si>
  <si>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</si>
  <si>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</si>
  <si>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</si>
  <si>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</si>
  <si>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</si>
  <si>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</si>
  <si>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</si>
  <si>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</si>
  <si>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</si>
  <si>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</si>
  <si>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</si>
  <si>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</si>
  <si>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</si>
  <si>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</si>
  <si>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</si>
  <si>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</si>
  <si>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</si>
  <si>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</si>
  <si>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</si>
  <si>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</si>
  <si>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</si>
  <si>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</si>
  <si>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</si>
  <si>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</si>
  <si>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</si>
  <si>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</si>
  <si>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</si>
  <si>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</si>
  <si>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</si>
  <si>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</si>
  <si>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</si>
  <si>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</si>
  <si>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</si>
  <si>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</si>
  <si>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</si>
  <si>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</si>
  <si>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</si>
  <si>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</si>
  <si>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</si>
  <si>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</si>
  <si>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</si>
  <si>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</si>
  <si>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</si>
  <si>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</si>
  <si>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</si>
  <si>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</si>
  <si>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</si>
  <si>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</si>
  <si>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</si>
  <si>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</si>
  <si>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</si>
  <si>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</si>
  <si>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</si>
  <si>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</si>
  <si>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</si>
  <si>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</si>
  <si>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</si>
  <si>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</si>
  <si>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</si>
  <si>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</si>
  <si>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</si>
  <si>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</si>
  <si>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</si>
  <si>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0219</t>
  </si>
  <si>
    <t>0136</t>
  </si>
  <si>
    <t>01</t>
  </si>
  <si>
    <t>0126C</t>
  </si>
  <si>
    <t>0126B</t>
  </si>
  <si>
    <t>0126</t>
  </si>
  <si>
    <t xml:space="preserve">01 </t>
  </si>
  <si>
    <t>Vestibule</t>
  </si>
  <si>
    <t>JS</t>
  </si>
  <si>
    <t>New door entry</t>
  </si>
  <si>
    <t>revised door b/109 and 136 to overhead door.  It is shown as existing in construction docs.</t>
  </si>
  <si>
    <t>took 126C Vestibule out of Corridor sqft</t>
  </si>
  <si>
    <t>LX-0219-01-126B</t>
  </si>
  <si>
    <t>LX-0219-01-126C</t>
  </si>
  <si>
    <t>SEATON HPER BUILDING - Room 126B</t>
  </si>
  <si>
    <t>SEATON HPER BUILDING - Room 126C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</si>
</sst>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>
            <v>9813</v>
          </cell>
        </row>
        <row r="378">
          <cell r="A378" t="str">
            <v>9853</v>
          </cell>
        </row>
        <row r="379">
          <cell r="A379" t="str">
            <v>9854</v>
          </cell>
        </row>
        <row r="380">
          <cell r="A380" t="str">
            <v>9861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C19" sqref="C1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0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42598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Seaton Center</v>
      </c>
      <c r="C2" s="77"/>
      <c r="F2" s="68" t="s">
        <v>12</v>
      </c>
      <c r="G2" s="22" t="s">
        <v>68</v>
      </c>
      <c r="H2" s="16" t="s">
        <v>83</v>
      </c>
      <c r="J2" s="15">
        <f>G24-J24</f>
        <v>3</v>
      </c>
      <c r="K2" s="15">
        <f>H24-M24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1088</v>
      </c>
      <c r="F6" s="50">
        <v>1069</v>
      </c>
      <c r="G6" s="50" t="s">
        <v>2</v>
      </c>
      <c r="H6" s="41" t="s">
        <v>2</v>
      </c>
      <c r="I6" s="42" t="s">
        <v>86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77</v>
      </c>
      <c r="G7" s="50" t="s">
        <v>3</v>
      </c>
      <c r="H7" s="41" t="s">
        <v>13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24</v>
      </c>
      <c r="D8" s="41" t="s">
        <v>5</v>
      </c>
      <c r="E8" s="50">
        <v>0</v>
      </c>
      <c r="F8" s="50">
        <v>63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80</v>
      </c>
      <c r="B9" s="48" t="s">
        <v>81</v>
      </c>
      <c r="C9" s="48" t="s">
        <v>49</v>
      </c>
      <c r="D9" s="41" t="s">
        <v>5</v>
      </c>
      <c r="E9" s="62">
        <v>3542</v>
      </c>
      <c r="F9" s="62">
        <v>3718</v>
      </c>
      <c r="G9" s="50" t="s">
        <v>3</v>
      </c>
      <c r="H9" s="41" t="s">
        <v>18</v>
      </c>
      <c r="I9" s="42" t="s">
        <v>84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45" x14ac:dyDescent="0.25">
      <c r="A10" s="63">
        <v>109</v>
      </c>
      <c r="B10" s="48" t="s">
        <v>81</v>
      </c>
      <c r="C10" s="48" t="s">
        <v>74</v>
      </c>
      <c r="D10" s="41" t="s">
        <v>5</v>
      </c>
      <c r="E10" s="50">
        <v>811</v>
      </c>
      <c r="F10" s="50">
        <v>812</v>
      </c>
      <c r="G10" s="50" t="s">
        <v>2</v>
      </c>
      <c r="H10" s="41" t="s">
        <v>2</v>
      </c>
      <c r="I10" s="42" t="s">
        <v>85</v>
      </c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M17" s="59" t="str">
        <f>IF(H17="No Change","N/A",IF(H17="New Tag Required",Lookup!F:F,IF(H17="Remove Old Sign",Lookup!F:F,IF(H17="N/A","N/A",""))))</f>
        <v/>
      </c>
      <c r="N17" s="64"/>
    </row>
    <row r="18" spans="1:14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M18" s="59" t="str">
        <f>IF(H18="No Change","N/A",IF(H18="New Tag Required",Lookup!F:F,IF(H18="Remove Old Sign",Lookup!F:F,IF(H18="N/A","N/A",""))))</f>
        <v/>
      </c>
      <c r="N18" s="64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ht="15.75" thickBot="1" x14ac:dyDescent="0.3">
      <c r="A22" s="56"/>
      <c r="C22" s="11"/>
      <c r="E22" s="30"/>
      <c r="F22" s="30"/>
      <c r="G22" s="30"/>
      <c r="K22" s="32"/>
      <c r="N22" s="32"/>
    </row>
    <row r="23" spans="1:14" ht="45" x14ac:dyDescent="0.25">
      <c r="A23" s="56"/>
      <c r="C23" s="11"/>
      <c r="E23" s="30"/>
      <c r="F23" s="30"/>
      <c r="G23" s="73" t="s">
        <v>45</v>
      </c>
      <c r="H23" s="74" t="s">
        <v>46</v>
      </c>
      <c r="J23" s="75" t="s">
        <v>40</v>
      </c>
      <c r="K23" s="10"/>
      <c r="L23" s="10"/>
      <c r="M23" s="75" t="s">
        <v>41</v>
      </c>
    </row>
    <row r="24" spans="1:14" ht="15.75" thickBot="1" x14ac:dyDescent="0.3">
      <c r="A24" s="56"/>
      <c r="C24" s="11"/>
      <c r="E24" s="30"/>
      <c r="F24" s="30"/>
      <c r="G24" s="14">
        <f>COUNTIF(G6:G23,"New Tag Required")</f>
        <v>3</v>
      </c>
      <c r="H24" s="13">
        <f>COUNTIF(H6:H23,"New Sign Required")</f>
        <v>2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0:G22">
    <cfRule type="containsText" dxfId="52" priority="122" operator="containsText" text="New Tag Required">
      <formula>NOT(ISERROR(SEARCH("New Tag Required",G10)))</formula>
    </cfRule>
  </conditionalFormatting>
  <conditionalFormatting sqref="D6 D8 D10:D89">
    <cfRule type="containsText" dxfId="51" priority="121" operator="containsText" text="Yes">
      <formula>NOT(ISERROR(SEARCH("Yes",D6)))</formula>
    </cfRule>
  </conditionalFormatting>
  <conditionalFormatting sqref="H29:H89 H190:H411 H10:H22">
    <cfRule type="containsText" dxfId="50" priority="109" operator="containsText" text="New Sign Required">
      <formula>NOT(ISERROR(SEARCH("New Sign Required",H10)))</formula>
    </cfRule>
  </conditionalFormatting>
  <conditionalFormatting sqref="G29:G89 G10:H22">
    <cfRule type="containsText" dxfId="49" priority="108" operator="containsText" text="Action Required">
      <formula>NOT(ISERROR(SEARCH("Action Required",G10)))</formula>
    </cfRule>
  </conditionalFormatting>
  <conditionalFormatting sqref="H29:H89">
    <cfRule type="containsText" dxfId="48" priority="107" operator="containsText" text="Action Required">
      <formula>NOT(ISERROR(SEARCH("Action Required",H29)))</formula>
    </cfRule>
  </conditionalFormatting>
  <conditionalFormatting sqref="G6 G25:G28">
    <cfRule type="containsText" dxfId="47" priority="49" operator="containsText" text="New Tag Required">
      <formula>NOT(ISERROR(SEARCH("New Tag Required",G6)))</formula>
    </cfRule>
  </conditionalFormatting>
  <conditionalFormatting sqref="H6 H25:H28">
    <cfRule type="containsText" dxfId="46" priority="47" operator="containsText" text="New Sign Required">
      <formula>NOT(ISERROR(SEARCH("New Sign Required",H6)))</formula>
    </cfRule>
  </conditionalFormatting>
  <conditionalFormatting sqref="G6 G25:G28">
    <cfRule type="containsText" dxfId="45" priority="46" operator="containsText" text="Action Required">
      <formula>NOT(ISERROR(SEARCH("Action Required",G6)))</formula>
    </cfRule>
  </conditionalFormatting>
  <conditionalFormatting sqref="H6 H25:H28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0:D189">
    <cfRule type="containsText" dxfId="40" priority="41" operator="containsText" text="Yes">
      <formula>NOT(ISERROR(SEARCH("Yes",D90)))</formula>
    </cfRule>
  </conditionalFormatting>
  <conditionalFormatting sqref="H90:H189">
    <cfRule type="containsText" dxfId="39" priority="40" operator="containsText" text="New Sign Required">
      <formula>NOT(ISERROR(SEARCH("New Sign Required",H90)))</formula>
    </cfRule>
  </conditionalFormatting>
  <conditionalFormatting sqref="G90:G189">
    <cfRule type="containsText" dxfId="38" priority="39" operator="containsText" text="Action Required">
      <formula>NOT(ISERROR(SEARCH("Action Required",G90)))</formula>
    </cfRule>
  </conditionalFormatting>
  <conditionalFormatting sqref="H90:H189">
    <cfRule type="containsText" dxfId="37" priority="38" operator="containsText" text="Action Required">
      <formula>NOT(ISERROR(SEARCH("Action Required",H90)))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1">
    <cfRule type="cellIs" dxfId="25" priority="14" operator="equal">
      <formula>0</formula>
    </cfRule>
  </conditionalFormatting>
  <conditionalFormatting sqref="M6:M21">
    <cfRule type="cellIs" dxfId="24" priority="13" operator="equal">
      <formula>0</formula>
    </cfRule>
  </conditionalFormatting>
  <conditionalFormatting sqref="J6:J21 M6:M21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4">
    <cfRule type="expression" dxfId="20" priority="9">
      <formula>$J6="Log Issues"</formula>
    </cfRule>
  </conditionalFormatting>
  <conditionalFormatting sqref="N6:N14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48" bestFit="1" customWidth="1"/>
    <col min="2" max="2" width="34.28515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0219</v>
      </c>
      <c r="C1" s="39"/>
      <c r="D1" s="17" t="s">
        <v>10</v>
      </c>
      <c r="E1" s="40">
        <f>'KD Changes'!G1</f>
        <v>42598</v>
      </c>
    </row>
    <row r="2" spans="1:10" ht="15" customHeight="1" x14ac:dyDescent="0.25">
      <c r="A2" s="43" t="s">
        <v>8</v>
      </c>
      <c r="B2" s="44" t="str">
        <f>VLOOKUP(B1,[1]BuildingList!A:B,2,FALSE)</f>
        <v>Seaton Center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87</v>
      </c>
      <c r="B6" s="79" t="s">
        <v>89</v>
      </c>
      <c r="C6" s="41" t="s">
        <v>64</v>
      </c>
      <c r="G6" s="29"/>
      <c r="H6" s="29"/>
      <c r="I6" s="41"/>
      <c r="J6" s="41"/>
    </row>
    <row r="7" spans="1:10" x14ac:dyDescent="0.25">
      <c r="A7" s="78" t="s">
        <v>88</v>
      </c>
      <c r="B7" s="79" t="s">
        <v>90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>
        <f>([4]UKBuilding_List!A377)</f>
        <v>9813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9853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9854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9861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2016-08-22T16:30:57Z</dcterms:modified>
</cp:coreProperties>
</file>