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82\"/>
    </mc:Choice>
  </mc:AlternateContent>
  <bookViews>
    <workbookView xWindow="0" yWindow="0" windowWidth="26595" windowHeight="1147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6" i="1"/>
  <c r="J7" i="1"/>
  <c r="J8" i="1"/>
  <c r="J9" i="1"/>
  <c r="J10" i="1"/>
  <c r="J11" i="1"/>
  <c r="J12" i="1"/>
  <c r="J13" i="1"/>
  <c r="H16" i="1" l="1"/>
  <c r="G16" i="1"/>
  <c r="M16" i="1" l="1"/>
  <c r="K2" i="1" s="1"/>
  <c r="J1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<sst xmlns="http://schemas.openxmlformats.org/spreadsheetml/2006/main" count="98" uniqueCount="80">
  <si>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</si>
  <si>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</si>
  <si>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</si>
  <si>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</si>
  <si>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</si>
  <si>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</si>
  <si>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</si>
  <si>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</si>
  <si>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</si>
  <si>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</si>
  <si>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</si>
  <si>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</si>
  <si>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</si>
  <si>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</si>
  <si>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</si>
  <si>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</si>
  <si>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</si>
  <si>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</si>
  <si>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</si>
  <si>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</si>
  <si>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</si>
  <si>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</si>
  <si>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</si>
  <si>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</si>
  <si>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</si>
  <si>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</si>
  <si>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</si>
  <si>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</si>
  <si>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</si>
  <si>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</si>
  <si>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</si>
  <si>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</si>
  <si>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</si>
  <si>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</si>
  <si>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</si>
  <si>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</si>
  <si>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</si>
  <si>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</si>
  <si>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</si>
  <si>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</si>
  <si>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</si>
  <si>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</si>
  <si>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</si>
  <si>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</si>
  <si>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</si>
  <si>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</si>
  <si>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</si>
  <si>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</si>
  <si>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</si>
  <si>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</si>
  <si>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</si>
  <si>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</si>
  <si>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</si>
  <si>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</si>
  <si>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</si>
  <si>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</si>
  <si>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</si>
  <si>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</si>
  <si>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</si>
  <si>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</si>
  <si>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</si>
  <si>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</si>
  <si>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</si>
  <si>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</si>
  <si>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</si>
  <si>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</si>
  <si>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</si>
  <si>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</si>
  <si>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</si>
  <si>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</si>
  <si>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</si>
  <si>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</si>
  <si>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</si>
  <si>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</si>
  <si>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</si>
  <si>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0082</t>
  </si>
  <si>
    <t>555</t>
  </si>
  <si>
    <t>05</t>
  </si>
  <si>
    <t>correction to OL at entry to room 534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</si>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</sst>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zoomScale="90" zoomScaleNormal="90" workbookViewId="0">
      <selection activeCell="I15" sqref="I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75</v>
      </c>
      <c r="C1" s="75"/>
      <c r="F1" s="66" t="s">
        <v>10</v>
      </c>
      <c r="G1" s="18">
        <v>42783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tr">
        <f>VLOOKUP(B1,BuildingList!A:B,2,FALSE)</f>
        <v>Multi-Disciplinary Science Building (MDS)</v>
      </c>
      <c r="C2" s="76"/>
      <c r="F2" s="67" t="s">
        <v>12</v>
      </c>
      <c r="G2" s="22" t="s">
        <v>58</v>
      </c>
      <c r="J2" s="15">
        <f>G16-J16</f>
        <v>0</v>
      </c>
      <c r="K2" s="15">
        <f>H16-M16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30.75" thickTop="1" x14ac:dyDescent="0.25">
      <c r="A6" s="48" t="s">
        <v>76</v>
      </c>
      <c r="B6" s="48" t="s">
        <v>77</v>
      </c>
      <c r="C6" s="42" t="s">
        <v>73</v>
      </c>
      <c r="D6" s="41" t="s">
        <v>5</v>
      </c>
      <c r="E6" s="50">
        <v>672</v>
      </c>
      <c r="F6" s="50">
        <v>692</v>
      </c>
      <c r="G6" s="50" t="s">
        <v>13</v>
      </c>
      <c r="H6" s="41" t="s">
        <v>13</v>
      </c>
      <c r="I6" s="42" t="s">
        <v>78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49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3"/>
      <c r="M10" s="59" t="str">
        <f>IF(H10="No Change","N/A",IF(H10="New Tag Required",Lookup!F:F,IF(H10="Remove Old Sign",Lookup!F:F,IF(H10="N/A","N/A",""))))</f>
        <v/>
      </c>
      <c r="N10" s="63"/>
    </row>
    <row r="11" spans="1:16" x14ac:dyDescent="0.25">
      <c r="A11" s="56"/>
      <c r="C11" s="11"/>
      <c r="E11" s="30"/>
      <c r="F11" s="30"/>
      <c r="G11" s="30"/>
      <c r="J11" s="10" t="str">
        <f>IF(G11="No Change","N/A",IF(G11="New Tag Required",Lookup!F:F,IF(G11="Remove Old Tag",Lookup!F:F,IF(G11="N/A","N/A",""))))</f>
        <v/>
      </c>
      <c r="K11" s="32"/>
      <c r="M11" s="10" t="str">
        <f>IF(H11="No Change","N/A",IF(H11="New Tag Required",Lookup!F:F,IF(H11="Remove Old Sign",Lookup!F:F,IF(H11="N/A","N/A",""))))</f>
        <v/>
      </c>
      <c r="N11" s="32"/>
    </row>
    <row r="12" spans="1:16" x14ac:dyDescent="0.25">
      <c r="A12" s="56"/>
      <c r="C12" s="11"/>
      <c r="E12" s="30"/>
      <c r="F12" s="30"/>
      <c r="G12" s="30"/>
      <c r="J12" s="10" t="str">
        <f>IF(G12="No Change","N/A",IF(G12="New Tag Required",Lookup!F:F,IF(G12="Remove Old Tag",Lookup!F:F,IF(G12="N/A","N/A",""))))</f>
        <v/>
      </c>
      <c r="K12" s="32"/>
      <c r="M12" s="10" t="str">
        <f>IF(H12="No Change","N/A",IF(H12="New Tag Required",Lookup!F:F,IF(H12="Remove Old Sign",Lookup!F:F,IF(H12="N/A","N/A",""))))</f>
        <v/>
      </c>
      <c r="N12" s="32"/>
    </row>
    <row r="13" spans="1:16" x14ac:dyDescent="0.25">
      <c r="A13" s="56"/>
      <c r="C13" s="11"/>
      <c r="E13" s="30"/>
      <c r="F13" s="30"/>
      <c r="G13" s="30"/>
      <c r="J13" s="10" t="str">
        <f>IF(G13="No Change","N/A",IF(G13="New Tag Required",Lookup!F:F,IF(G13="Remove Old Tag",Lookup!F:F,IF(G13="N/A","N/A",""))))</f>
        <v/>
      </c>
      <c r="K13" s="32"/>
      <c r="M13" s="10" t="str">
        <f>IF(H13="No Change","N/A",IF(H13="New Tag Required",Lookup!F:F,IF(H13="Remove Old Sign",Lookup!F:F,IF(H13="N/A","N/A",""))))</f>
        <v/>
      </c>
      <c r="N13" s="32"/>
    </row>
    <row r="14" spans="1:16" ht="15.75" thickBot="1" x14ac:dyDescent="0.3">
      <c r="A14" s="56"/>
      <c r="C14" s="11"/>
      <c r="E14" s="30"/>
      <c r="F14" s="30"/>
      <c r="G14" s="30"/>
      <c r="K14" s="32"/>
      <c r="N14" s="32"/>
    </row>
    <row r="15" spans="1:16" ht="45" x14ac:dyDescent="0.25">
      <c r="A15" s="56"/>
      <c r="C15" s="11"/>
      <c r="E15" s="30"/>
      <c r="F15" s="30"/>
      <c r="G15" s="72" t="s">
        <v>45</v>
      </c>
      <c r="H15" s="73" t="s">
        <v>46</v>
      </c>
      <c r="J15" s="74" t="s">
        <v>40</v>
      </c>
      <c r="K15" s="10"/>
      <c r="L15" s="10"/>
      <c r="M15" s="74" t="s">
        <v>41</v>
      </c>
    </row>
    <row r="16" spans="1:16" ht="15.75" thickBot="1" x14ac:dyDescent="0.3">
      <c r="A16" s="56"/>
      <c r="C16" s="11"/>
      <c r="E16" s="30"/>
      <c r="F16" s="30"/>
      <c r="G16" s="14">
        <f>COUNTIF(G6:G15,"New Tag Required")</f>
        <v>0</v>
      </c>
      <c r="H16" s="13">
        <f>COUNTIF(H6:H15,"New Sign Required")</f>
        <v>0</v>
      </c>
      <c r="J16" s="12">
        <f>COUNTIF(J6:J15,"Installed")</f>
        <v>0</v>
      </c>
      <c r="K16" s="10"/>
      <c r="L16" s="10"/>
      <c r="M16" s="12">
        <f>COUNTIF(M6:M15,"Installed")</f>
        <v>0</v>
      </c>
    </row>
    <row r="17" spans="1:7" x14ac:dyDescent="0.25">
      <c r="A17" s="56"/>
      <c r="C17" s="11"/>
      <c r="E17" s="30"/>
      <c r="F17" s="30"/>
      <c r="G17" s="30"/>
    </row>
    <row r="18" spans="1:7" x14ac:dyDescent="0.25">
      <c r="A18" s="56"/>
      <c r="C18" s="11"/>
      <c r="E18" s="30"/>
      <c r="F18" s="30"/>
      <c r="G18" s="30"/>
    </row>
    <row r="19" spans="1:7" x14ac:dyDescent="0.25">
      <c r="A19" s="56"/>
      <c r="C19" s="11"/>
      <c r="E19" s="30"/>
      <c r="F19" s="30"/>
      <c r="G19" s="30"/>
    </row>
    <row r="20" spans="1:7" x14ac:dyDescent="0.25">
      <c r="A20" s="56"/>
      <c r="C20" s="11"/>
      <c r="E20" s="30"/>
      <c r="F20" s="30"/>
      <c r="G20" s="30"/>
    </row>
    <row r="21" spans="1:7" x14ac:dyDescent="0.25">
      <c r="A21" s="56"/>
      <c r="C21" s="11"/>
      <c r="E21" s="30"/>
      <c r="F21" s="30"/>
      <c r="G21" s="30"/>
    </row>
    <row r="22" spans="1:7" x14ac:dyDescent="0.25">
      <c r="A22" s="56"/>
      <c r="C22" s="11"/>
      <c r="E22" s="30"/>
      <c r="F22" s="30"/>
      <c r="G22" s="30"/>
    </row>
    <row r="23" spans="1:7" x14ac:dyDescent="0.25">
      <c r="A23" s="56"/>
      <c r="C23" s="11"/>
      <c r="E23" s="30"/>
      <c r="F23" s="30"/>
      <c r="G23" s="30"/>
    </row>
    <row r="24" spans="1:7" x14ac:dyDescent="0.25">
      <c r="A24" s="57"/>
      <c r="C24" s="11"/>
      <c r="E24" s="30"/>
      <c r="F24" s="33"/>
      <c r="G24" s="30"/>
    </row>
    <row r="25" spans="1:7" x14ac:dyDescent="0.25">
      <c r="A25" s="57"/>
      <c r="C25" s="11"/>
      <c r="E25" s="30"/>
      <c r="F25" s="33"/>
      <c r="G25" s="30"/>
    </row>
    <row r="26" spans="1:7" x14ac:dyDescent="0.25">
      <c r="A26" s="57"/>
      <c r="C26" s="11"/>
      <c r="E26" s="30"/>
      <c r="F26" s="34"/>
      <c r="G26" s="30"/>
    </row>
    <row r="27" spans="1:7" x14ac:dyDescent="0.25">
      <c r="A27" s="56"/>
      <c r="C27" s="11"/>
      <c r="E27" s="30"/>
      <c r="F27" s="33"/>
      <c r="G27" s="30"/>
    </row>
    <row r="28" spans="1:7" x14ac:dyDescent="0.25">
      <c r="A28" s="56"/>
      <c r="C28" s="11"/>
      <c r="E28" s="30"/>
      <c r="F28" s="33"/>
      <c r="G28" s="30"/>
    </row>
    <row r="29" spans="1:7" x14ac:dyDescent="0.25">
      <c r="A29" s="58"/>
      <c r="C29" s="11"/>
      <c r="E29" s="30"/>
      <c r="F29" s="30"/>
      <c r="G29" s="30"/>
    </row>
    <row r="30" spans="1:7" x14ac:dyDescent="0.25">
      <c r="A30" s="58"/>
      <c r="C30" s="11"/>
      <c r="E30" s="30"/>
      <c r="F30" s="30"/>
      <c r="G30" s="30"/>
    </row>
    <row r="31" spans="1:7" x14ac:dyDescent="0.25">
      <c r="A31" s="58"/>
      <c r="C31" s="11"/>
      <c r="E31" s="30"/>
      <c r="F31" s="30"/>
      <c r="G31" s="30"/>
    </row>
    <row r="32" spans="1:7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1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</row>
    <row r="38" spans="1:7" x14ac:dyDescent="0.25">
      <c r="C38" s="11"/>
    </row>
    <row r="39" spans="1:7" x14ac:dyDescent="0.25"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182" spans="3:3" x14ac:dyDescent="0.25">
      <c r="C18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1:G35 G10:G14">
    <cfRule type="containsText" dxfId="52" priority="122" operator="containsText" text="New Tag Required">
      <formula>NOT(ISERROR(SEARCH("New Tag Required",G10)))</formula>
    </cfRule>
  </conditionalFormatting>
  <conditionalFormatting sqref="D6 D8 D10:D81">
    <cfRule type="containsText" dxfId="51" priority="121" operator="containsText" text="Yes">
      <formula>NOT(ISERROR(SEARCH("Yes",D6)))</formula>
    </cfRule>
  </conditionalFormatting>
  <conditionalFormatting sqref="H21:H81 H182:H403 H10:H14">
    <cfRule type="containsText" dxfId="50" priority="109" operator="containsText" text="New Sign Required">
      <formula>NOT(ISERROR(SEARCH("New Sign Required",H10)))</formula>
    </cfRule>
  </conditionalFormatting>
  <conditionalFormatting sqref="G21:G81 G10:H14">
    <cfRule type="containsText" dxfId="49" priority="108" operator="containsText" text="Action Required">
      <formula>NOT(ISERROR(SEARCH("Action Required",G10)))</formula>
    </cfRule>
  </conditionalFormatting>
  <conditionalFormatting sqref="H21:H81">
    <cfRule type="containsText" dxfId="48" priority="107" operator="containsText" text="Action Required">
      <formula>NOT(ISERROR(SEARCH("Action Required",H21)))</formula>
    </cfRule>
  </conditionalFormatting>
  <conditionalFormatting sqref="G6 G17:G20">
    <cfRule type="containsText" dxfId="47" priority="49" operator="containsText" text="New Tag Required">
      <formula>NOT(ISERROR(SEARCH("New Tag Required",G6)))</formula>
    </cfRule>
  </conditionalFormatting>
  <conditionalFormatting sqref="H6 H17:H20">
    <cfRule type="containsText" dxfId="46" priority="47" operator="containsText" text="New Sign Required">
      <formula>NOT(ISERROR(SEARCH("New Sign Required",H6)))</formula>
    </cfRule>
  </conditionalFormatting>
  <conditionalFormatting sqref="G6 G17:G20">
    <cfRule type="containsText" dxfId="45" priority="46" operator="containsText" text="Action Required">
      <formula>NOT(ISERROR(SEARCH("Action Required",G6)))</formula>
    </cfRule>
  </conditionalFormatting>
  <conditionalFormatting sqref="H6 H17:H20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2:D181">
    <cfRule type="containsText" dxfId="40" priority="41" operator="containsText" text="Yes">
      <formula>NOT(ISERROR(SEARCH("Yes",D82)))</formula>
    </cfRule>
  </conditionalFormatting>
  <conditionalFormatting sqref="H82:H181">
    <cfRule type="containsText" dxfId="39" priority="40" operator="containsText" text="New Sign Required">
      <formula>NOT(ISERROR(SEARCH("New Sign Required",H82)))</formula>
    </cfRule>
  </conditionalFormatting>
  <conditionalFormatting sqref="G82:G181">
    <cfRule type="containsText" dxfId="38" priority="39" operator="containsText" text="Action Required">
      <formula>NOT(ISERROR(SEARCH("Action Required",G82)))</formula>
    </cfRule>
  </conditionalFormatting>
  <conditionalFormatting sqref="H82:H181">
    <cfRule type="containsText" dxfId="37" priority="38" operator="containsText" text="Action Required">
      <formula>NOT(ISERROR(SEARCH("Action Required",H82)))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13">
    <cfRule type="cellIs" dxfId="25" priority="14" operator="equal">
      <formula>0</formula>
    </cfRule>
  </conditionalFormatting>
  <conditionalFormatting sqref="M6:M13">
    <cfRule type="cellIs" dxfId="24" priority="13" operator="equal">
      <formula>0</formula>
    </cfRule>
  </conditionalFormatting>
  <conditionalFormatting sqref="J6:J13 M6:M13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9">
    <cfRule type="expression" dxfId="20" priority="9">
      <formula>$J6="Log Issues"</formula>
    </cfRule>
  </conditionalFormatting>
  <conditionalFormatting sqref="N6:N9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2:H386">
      <formula1>DoorSignage</formula1>
    </dataValidation>
    <dataValidation type="list" allowBlank="1" showInputMessage="1" showErrorMessage="1" sqref="D6:D5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H17:H181 H14</xm:sqref>
        </x14:dataValidation>
        <x14:dataValidation type="list" allowBlank="1" showInputMessage="1" showErrorMessage="1">
          <x14:formula1>
            <xm:f>Lookup!$A$1:$A$4</xm:f>
          </x14:formula1>
          <xm:sqref>G17:G181 G14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G6:G13</xm:sqref>
        </x14:dataValidation>
        <x14:dataValidation type="list" allowBlank="1" showInputMessage="1" showErrorMessage="1">
          <x14:formula1>
            <xm:f>Lookup!$D$1:$D$10</xm:f>
          </x14:formula1>
          <xm:sqref>H6:H13</xm:sqref>
        </x14:dataValidation>
        <x14:dataValidation type="list" allowBlank="1" showInputMessage="1" showErrorMessage="1">
          <x14:formula1>
            <xm:f>Lookup!$F$1:$F$7</xm:f>
          </x14:formula1>
          <xm:sqref>J6:J13</xm:sqref>
        </x14:dataValidation>
        <x14:dataValidation type="list" allowBlank="1" showInputMessage="1" showErrorMessage="1">
          <x14:formula1>
            <xm:f>Lookup!$F$1:$F$8</xm:f>
          </x14:formula1>
          <xm:sqref>M6:M13</xm:sqref>
        </x14:dataValidation>
        <x14:dataValidation type="list" allowBlank="1" showInputMessage="1">
          <x14:formula1>
            <xm:f>Lookup!$E$1:$E$19</xm:f>
          </x14:formula1>
          <xm:sqref>C6:C181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6" sqref="E1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0082</v>
      </c>
      <c r="C1" s="39"/>
      <c r="D1" s="17" t="s">
        <v>10</v>
      </c>
      <c r="E1" s="40">
        <f>'KD Changes'!G1</f>
        <v>42783</v>
      </c>
    </row>
    <row r="2" spans="1:10" ht="15" customHeight="1" x14ac:dyDescent="0.25">
      <c r="A2" s="43" t="s">
        <v>8</v>
      </c>
      <c r="B2" s="44" t="str">
        <f>VLOOKUP(B1,[1]BuildingList!A:B,2,FALSE)</f>
        <v>Multi-Disciplinary Science Building (MDS)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79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2017-05-17T12:04:25Z</dcterms:modified>
</cp:coreProperties>
</file>