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FloorPlanMigration\0082_MDS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Changes'!$A$1:$I$27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H34" i="1" l="1"/>
  <c r="G34" i="1"/>
  <c r="M34" i="1" l="1"/>
  <c r="K2" i="1" s="1"/>
  <c r="J3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<sst xmlns="http://schemas.openxmlformats.org/spreadsheetml/2006/main" count="117" uniqueCount="86">
  <si>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</si>
  <si>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</si>
  <si>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</si>
  <si>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</si>
  <si>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</si>
  <si>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</si>
  <si>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</si>
  <si>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</si>
  <si>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</si>
  <si>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</si>
  <si>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</si>
  <si>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</si>
  <si>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</si>
  <si>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</si>
  <si>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</si>
  <si>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</si>
  <si>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</si>
  <si>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</si>
  <si>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</si>
  <si>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</si>
  <si>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</si>
  <si>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</si>
  <si>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</si>
  <si>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</si>
  <si>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</si>
  <si>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</si>
  <si>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</si>
  <si>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</si>
  <si>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</si>
  <si>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</si>
  <si>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</si>
  <si>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</si>
  <si>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</si>
  <si>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</si>
  <si>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</si>
  <si>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</si>
  <si>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</si>
  <si>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</si>
  <si>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</si>
  <si>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</si>
  <si>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</si>
  <si>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</si>
  <si>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</si>
  <si>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</si>
  <si>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</si>
  <si>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</si>
  <si>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</si>
  <si>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</si>
  <si>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</si>
  <si>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</si>
  <si>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</si>
  <si>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</si>
  <si>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</si>
  <si>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</si>
  <si>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</si>
  <si>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</si>
  <si>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</si>
  <si>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</si>
  <si>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</si>
  <si>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</si>
  <si>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</si>
  <si>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</si>
  <si>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</si>
  <si>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</si>
  <si>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</si>
  <si>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</si>
  <si>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</si>
  <si>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</si>
  <si>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</si>
  <si>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</si>
  <si>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</si>
  <si>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</si>
  <si>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</si>
  <si>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</si>
  <si>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</si>
  <si>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0082</t>
  </si>
  <si>
    <t>Penthouse Level</t>
  </si>
  <si>
    <t>06</t>
  </si>
  <si>
    <t>601</t>
  </si>
  <si>
    <t>OL fixes at doorways</t>
  </si>
  <si>
    <t>ST-B</t>
  </si>
  <si>
    <t>LX-0082-06-ST0600A</t>
  </si>
  <si>
    <t>Multi-Discip Science Bldg - ST0600A</t>
  </si>
  <si>
    <t>LX-0082-06-ST0600B</t>
  </si>
  <si>
    <t>Multi-Discip Science Bldg - ST0600B</t>
  </si>
  <si>
    <t>There are Stair B and Stair D to this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</si>
</sst>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0683</v>
          </cell>
          <cell r="B368">
            <v>683</v>
          </cell>
          <cell r="C368" t="str">
            <v>139 State St</v>
          </cell>
          <cell r="D368" t="str">
            <v>139 State St</v>
          </cell>
        </row>
        <row r="369">
          <cell r="A369">
            <v>1200</v>
          </cell>
          <cell r="B369">
            <v>1200</v>
          </cell>
          <cell r="C369" t="str">
            <v>Electric Substation #1</v>
          </cell>
          <cell r="D369" t="str">
            <v>Electric Substation #1</v>
          </cell>
        </row>
        <row r="370">
          <cell r="A370">
            <v>1201</v>
          </cell>
          <cell r="B370">
            <v>1201</v>
          </cell>
          <cell r="C370" t="str">
            <v>Electric Substation #3</v>
          </cell>
          <cell r="D370" t="str">
            <v>Electric Substation #3</v>
          </cell>
        </row>
        <row r="371">
          <cell r="A371" t="str">
            <v>8633</v>
          </cell>
          <cell r="B371">
            <v>8633</v>
          </cell>
          <cell r="C371" t="str">
            <v>UK HealthCare Good Samaritan Hospital</v>
          </cell>
          <cell r="D371" t="str">
            <v>UK HealthCare Good Samaritan Hospital</v>
          </cell>
        </row>
        <row r="372">
          <cell r="A372" t="str">
            <v>9127</v>
          </cell>
          <cell r="B372">
            <v>9127</v>
          </cell>
          <cell r="C372" t="str">
            <v>1101 S. Limestone</v>
          </cell>
          <cell r="D372" t="str">
            <v>1101 S. Limestone</v>
          </cell>
        </row>
        <row r="373">
          <cell r="A373">
            <v>9813</v>
          </cell>
          <cell r="B373">
            <v>9813</v>
          </cell>
          <cell r="C373" t="str">
            <v>Child Development Center of the Bluegrass, Inc.</v>
          </cell>
          <cell r="D373" t="str">
            <v>Child Development Center of the Bluegrass, Inc.</v>
          </cell>
        </row>
        <row r="374">
          <cell r="A374" t="str">
            <v>9853</v>
          </cell>
          <cell r="B374">
            <v>9853</v>
          </cell>
          <cell r="C374" t="str">
            <v>Shriners Hospitals for Children Medical Center - Lexington</v>
          </cell>
          <cell r="D374" t="str">
            <v>Shriners Hospitals for Children Medical Center</v>
          </cell>
        </row>
        <row r="375">
          <cell r="A375" t="str">
            <v>9854</v>
          </cell>
          <cell r="B375">
            <v>9854</v>
          </cell>
          <cell r="C375" t="str">
            <v>Anthropology Research Building</v>
          </cell>
          <cell r="D375" t="str">
            <v>Anthropology Research Building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tabSelected="1" topLeftCell="A4" zoomScale="90" zoomScaleNormal="90" workbookViewId="0">
      <selection activeCell="C7" sqref="C7"/>
    </sheetView>
  </sheetViews>
  <sheetFormatPr defaultColWidth="9.109375" defaultRowHeight="14.4" x14ac:dyDescent="0.3"/>
  <cols>
    <col min="1" max="1" width="14.88671875" style="48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4" t="s">
        <v>7</v>
      </c>
      <c r="B1" s="75" t="s">
        <v>75</v>
      </c>
      <c r="C1" s="75"/>
      <c r="F1" s="66" t="s">
        <v>10</v>
      </c>
      <c r="G1" s="18">
        <v>42317</v>
      </c>
      <c r="J1" s="68" t="s">
        <v>34</v>
      </c>
      <c r="K1" s="68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5" t="s">
        <v>8</v>
      </c>
      <c r="B2" s="76" t="str">
        <f>VLOOKUP(B1,BuildingList!A:B,2,FALSE)</f>
        <v>Multi-Disciplinary Science Building (MDS)</v>
      </c>
      <c r="C2" s="76"/>
      <c r="F2" s="67" t="s">
        <v>12</v>
      </c>
      <c r="G2" s="22" t="s">
        <v>60</v>
      </c>
      <c r="J2" s="15">
        <f>G34-J34</f>
        <v>0</v>
      </c>
      <c r="K2" s="15">
        <f>H34-M34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37</v>
      </c>
      <c r="K5" s="71" t="s">
        <v>38</v>
      </c>
      <c r="L5" s="71" t="s">
        <v>39</v>
      </c>
      <c r="M5" s="71" t="s">
        <v>40</v>
      </c>
      <c r="N5" s="71" t="s">
        <v>38</v>
      </c>
      <c r="O5" s="71" t="s">
        <v>39</v>
      </c>
    </row>
    <row r="6" spans="1:16" s="41" customFormat="1" ht="15" thickTop="1" x14ac:dyDescent="0.3">
      <c r="A6" s="48" t="s">
        <v>76</v>
      </c>
      <c r="B6" s="48" t="s">
        <v>77</v>
      </c>
      <c r="C6" s="42" t="s">
        <v>33</v>
      </c>
      <c r="D6" s="41" t="s">
        <v>5</v>
      </c>
      <c r="E6" s="50">
        <v>4921</v>
      </c>
      <c r="F6" s="50">
        <v>4940</v>
      </c>
      <c r="G6" s="50" t="s">
        <v>13</v>
      </c>
      <c r="H6" s="41" t="s">
        <v>13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3">
      <c r="A7" s="48" t="s">
        <v>78</v>
      </c>
      <c r="B7" s="48" t="s">
        <v>77</v>
      </c>
      <c r="C7" s="42" t="s">
        <v>50</v>
      </c>
      <c r="D7" s="41" t="s">
        <v>5</v>
      </c>
      <c r="E7" s="50">
        <v>3907</v>
      </c>
      <c r="F7" s="50">
        <v>3908</v>
      </c>
      <c r="G7" s="50" t="s">
        <v>13</v>
      </c>
      <c r="H7" s="41" t="s">
        <v>13</v>
      </c>
      <c r="I7" s="42" t="s">
        <v>79</v>
      </c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3">
      <c r="A8" s="48" t="s">
        <v>80</v>
      </c>
      <c r="B8" s="48" t="s">
        <v>77</v>
      </c>
      <c r="C8" s="42" t="s">
        <v>50</v>
      </c>
      <c r="D8" s="41" t="s">
        <v>5</v>
      </c>
      <c r="E8" s="50">
        <v>274</v>
      </c>
      <c r="F8" s="50">
        <v>272</v>
      </c>
      <c r="G8" s="50" t="s">
        <v>13</v>
      </c>
      <c r="H8" s="41" t="s">
        <v>13</v>
      </c>
      <c r="I8" s="42" t="s">
        <v>79</v>
      </c>
      <c r="J8" s="59" t="str">
        <f>IF(G8="No Change","N/A",IF(G8="New Tag Required",Lookup!F:F,IF(G8="Remove Old Tag",Lookup!F:F,IF(G8="N/A","N/A",""))))</f>
        <v>N/A</v>
      </c>
      <c r="K8" s="60"/>
      <c r="L8" s="59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3">
      <c r="A9" s="61"/>
      <c r="B9" s="48"/>
      <c r="C9" s="42"/>
      <c r="E9" s="50"/>
      <c r="F9" s="50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1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1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1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1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1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2"/>
      <c r="L15" s="42"/>
      <c r="M15" s="59" t="str">
        <f>IF(H15="No Change","N/A",IF(H15="New Tag Required",Lookup!F:F,IF(H15="Remove Old Sign",Lookup!F:F,IF(H15="N/A","N/A",""))))</f>
        <v/>
      </c>
      <c r="N15" s="62"/>
      <c r="O15" s="42"/>
    </row>
    <row r="16" spans="1:16" s="41" customFormat="1" x14ac:dyDescent="0.3">
      <c r="A16" s="61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2"/>
      <c r="L16" s="42"/>
      <c r="M16" s="59" t="str">
        <f>IF(H16="No Change","N/A",IF(H16="New Tag Required",Lookup!F:F,IF(H16="Remove Old Sign",Lookup!F:F,IF(H16="N/A","N/A",""))))</f>
        <v/>
      </c>
      <c r="N16" s="62"/>
      <c r="O16" s="42"/>
    </row>
    <row r="17" spans="1:15" s="41" customFormat="1" x14ac:dyDescent="0.3">
      <c r="A17" s="61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2"/>
      <c r="L17" s="42"/>
      <c r="M17" s="59" t="str">
        <f>IF(H17="No Change","N/A",IF(H17="New Tag Required",Lookup!F:F,IF(H17="Remove Old Sign",Lookup!F:F,IF(H17="N/A","N/A",""))))</f>
        <v/>
      </c>
      <c r="N17" s="62"/>
      <c r="O17" s="42"/>
    </row>
    <row r="18" spans="1:15" s="41" customFormat="1" x14ac:dyDescent="0.3">
      <c r="A18" s="61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2"/>
      <c r="L18" s="42"/>
      <c r="M18" s="59" t="str">
        <f>IF(H18="No Change","N/A",IF(H18="New Tag Required",Lookup!F:F,IF(H18="Remove Old Sign",Lookup!F:F,IF(H18="N/A","N/A",""))))</f>
        <v/>
      </c>
      <c r="N18" s="62"/>
      <c r="O18" s="42"/>
    </row>
    <row r="19" spans="1:15" s="41" customFormat="1" x14ac:dyDescent="0.3">
      <c r="A19" s="61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2"/>
      <c r="L19" s="42"/>
      <c r="M19" s="59" t="str">
        <f>IF(H19="No Change","N/A",IF(H19="New Tag Required",Lookup!F:F,IF(H19="Remove Old Sign",Lookup!F:F,IF(H19="N/A","N/A",""))))</f>
        <v/>
      </c>
      <c r="N19" s="62"/>
      <c r="O19" s="42"/>
    </row>
    <row r="20" spans="1:15" s="41" customFormat="1" x14ac:dyDescent="0.3">
      <c r="A20" s="61"/>
      <c r="B20" s="48"/>
      <c r="C20" s="42"/>
      <c r="E20" s="50"/>
      <c r="F20" s="51"/>
      <c r="G20" s="50"/>
      <c r="I20" s="42"/>
      <c r="J20" s="59" t="str">
        <f>IF(G20="No Change","N/A",IF(G20="New Tag Required",Lookup!F:F,IF(G20="Remove Old Tag",Lookup!F:F,IF(G20="N/A","N/A",""))))</f>
        <v/>
      </c>
      <c r="K20" s="62"/>
      <c r="L20" s="42"/>
      <c r="M20" s="59" t="str">
        <f>IF(H20="No Change","N/A",IF(H20="New Tag Required",Lookup!F:F,IF(H20="Remove Old Sign",Lookup!F:F,IF(H20="N/A","N/A",""))))</f>
        <v/>
      </c>
      <c r="N20" s="62"/>
      <c r="O20" s="42"/>
    </row>
    <row r="21" spans="1:15" s="41" customFormat="1" x14ac:dyDescent="0.3">
      <c r="A21" s="61"/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2"/>
      <c r="L21" s="42"/>
      <c r="M21" s="59" t="str">
        <f>IF(H21="No Change","N/A",IF(H21="New Tag Required",Lookup!F:F,IF(H21="Remove Old Sign",Lookup!F:F,IF(H21="N/A","N/A",""))))</f>
        <v/>
      </c>
      <c r="N21" s="62"/>
      <c r="O21" s="42"/>
    </row>
    <row r="22" spans="1:15" s="41" customFormat="1" x14ac:dyDescent="0.3">
      <c r="A22" s="61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3"/>
      <c r="M22" s="59" t="str">
        <f>IF(H22="No Change","N/A",IF(H22="New Tag Required",Lookup!F:F,IF(H22="Remove Old Sign",Lookup!F:F,IF(H22="N/A","N/A",""))))</f>
        <v/>
      </c>
      <c r="N22" s="62"/>
      <c r="O22" s="42"/>
    </row>
    <row r="23" spans="1:15" s="41" customFormat="1" x14ac:dyDescent="0.3">
      <c r="A23" s="61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3"/>
      <c r="M23" s="59" t="str">
        <f>IF(H23="No Change","N/A",IF(H23="New Tag Required",Lookup!F:F,IF(H23="Remove Old Sign",Lookup!F:F,IF(H23="N/A","N/A",""))))</f>
        <v/>
      </c>
      <c r="N23" s="62"/>
      <c r="O23" s="42"/>
    </row>
    <row r="24" spans="1:15" s="41" customFormat="1" x14ac:dyDescent="0.3">
      <c r="A24" s="61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3"/>
      <c r="M24" s="59" t="str">
        <f>IF(H24="No Change","N/A",IF(H24="New Tag Required",Lookup!F:F,IF(H24="Remove Old Sign",Lookup!F:F,IF(H24="N/A","N/A",""))))</f>
        <v/>
      </c>
      <c r="N24" s="63"/>
    </row>
    <row r="25" spans="1:15" s="41" customFormat="1" x14ac:dyDescent="0.3">
      <c r="A25" s="61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3"/>
      <c r="M25" s="59" t="str">
        <f>IF(H25="No Change","N/A",IF(H25="New Tag Required",Lookup!F:F,IF(H25="Remove Old Sign",Lookup!F:F,IF(H25="N/A","N/A",""))))</f>
        <v/>
      </c>
      <c r="N25" s="63"/>
    </row>
    <row r="26" spans="1:15" s="41" customFormat="1" x14ac:dyDescent="0.3">
      <c r="A26" s="49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3"/>
      <c r="M26" s="59" t="str">
        <f>IF(H26="No Change","N/A",IF(H26="New Tag Required",Lookup!F:F,IF(H26="Remove Old Sign",Lookup!F:F,IF(H26="N/A","N/A",""))))</f>
        <v/>
      </c>
      <c r="N26" s="63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3"/>
      <c r="M27" s="59" t="str">
        <f>IF(H27="No Change","N/A",IF(H27="New Tag Required",Lookup!F:F,IF(H27="Remove Old Sign",Lookup!F:F,IF(H27="N/A","N/A",""))))</f>
        <v/>
      </c>
      <c r="N27" s="63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3"/>
      <c r="M28" s="59" t="str">
        <f>IF(H28="No Change","N/A",IF(H28="New Tag Required",Lookup!F:F,IF(H28="Remove Old Sign",Lookup!F:F,IF(H28="N/A","N/A",""))))</f>
        <v/>
      </c>
      <c r="N28" s="63"/>
    </row>
    <row r="29" spans="1:15" x14ac:dyDescent="0.3">
      <c r="A29" s="56"/>
      <c r="C29" s="11"/>
      <c r="E29" s="30"/>
      <c r="F29" s="30"/>
      <c r="G29" s="30"/>
      <c r="J29" s="10" t="str">
        <f>IF(G29="No Change","N/A",IF(G29="New Tag Required",Lookup!F:F,IF(G29="Remove Old Tag",Lookup!F:F,IF(G29="N/A","N/A",""))))</f>
        <v/>
      </c>
      <c r="K29" s="32"/>
      <c r="M29" s="10" t="str">
        <f>IF(H29="No Change","N/A",IF(H29="New Tag Required",Lookup!F:F,IF(H29="Remove Old Sign",Lookup!F:F,IF(H29="N/A","N/A",""))))</f>
        <v/>
      </c>
      <c r="N29" s="32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ht="15" thickBot="1" x14ac:dyDescent="0.35">
      <c r="A32" s="56"/>
      <c r="C32" s="11"/>
      <c r="E32" s="30"/>
      <c r="F32" s="30"/>
      <c r="G32" s="30"/>
      <c r="K32" s="32"/>
      <c r="N32" s="32"/>
    </row>
    <row r="33" spans="1:13" ht="43.2" x14ac:dyDescent="0.3">
      <c r="A33" s="56"/>
      <c r="C33" s="11"/>
      <c r="E33" s="30"/>
      <c r="F33" s="30"/>
      <c r="G33" s="72" t="s">
        <v>46</v>
      </c>
      <c r="H33" s="73" t="s">
        <v>47</v>
      </c>
      <c r="J33" s="74" t="s">
        <v>41</v>
      </c>
      <c r="K33" s="10"/>
      <c r="L33" s="10"/>
      <c r="M33" s="74" t="s">
        <v>42</v>
      </c>
    </row>
    <row r="34" spans="1:13" ht="15" thickBot="1" x14ac:dyDescent="0.35">
      <c r="A34" s="56"/>
      <c r="C34" s="11"/>
      <c r="E34" s="30"/>
      <c r="F34" s="30"/>
      <c r="G34" s="14">
        <f>COUNTIF(G6:G33,"New Tag Required")</f>
        <v>0</v>
      </c>
      <c r="H34" s="13">
        <f>COUNTIF(H6:H33,"New Sign Required")</f>
        <v>0</v>
      </c>
      <c r="J34" s="12">
        <f>COUNTIF(J6:J33,"Installed")</f>
        <v>0</v>
      </c>
      <c r="K34" s="10"/>
      <c r="L34" s="10"/>
      <c r="M34" s="12">
        <f>COUNTIF(M6:M33,"Installed")</f>
        <v>0</v>
      </c>
    </row>
    <row r="35" spans="1:13" x14ac:dyDescent="0.3">
      <c r="A35" s="56"/>
      <c r="C35" s="11"/>
      <c r="E35" s="30"/>
      <c r="F35" s="30"/>
      <c r="G35" s="30"/>
    </row>
    <row r="36" spans="1:13" x14ac:dyDescent="0.3">
      <c r="A36" s="56"/>
      <c r="C36" s="11"/>
      <c r="E36" s="30"/>
      <c r="F36" s="30"/>
      <c r="G36" s="30"/>
    </row>
    <row r="37" spans="1:13" x14ac:dyDescent="0.3">
      <c r="A37" s="56"/>
      <c r="C37" s="11"/>
      <c r="E37" s="30"/>
      <c r="F37" s="30"/>
      <c r="G37" s="30"/>
    </row>
    <row r="38" spans="1:13" x14ac:dyDescent="0.3">
      <c r="A38" s="56"/>
      <c r="C38" s="11"/>
      <c r="E38" s="30"/>
      <c r="F38" s="30"/>
      <c r="G38" s="30"/>
    </row>
    <row r="39" spans="1:13" x14ac:dyDescent="0.3">
      <c r="A39" s="56"/>
      <c r="C39" s="11"/>
      <c r="E39" s="30"/>
      <c r="F39" s="30"/>
      <c r="G39" s="30"/>
    </row>
    <row r="40" spans="1:13" x14ac:dyDescent="0.3">
      <c r="A40" s="56"/>
      <c r="C40" s="11"/>
      <c r="E40" s="30"/>
      <c r="F40" s="30"/>
      <c r="G40" s="30"/>
    </row>
    <row r="41" spans="1:13" x14ac:dyDescent="0.3">
      <c r="A41" s="56"/>
      <c r="C41" s="11"/>
      <c r="E41" s="30"/>
      <c r="F41" s="30"/>
      <c r="G41" s="30"/>
    </row>
    <row r="42" spans="1:13" x14ac:dyDescent="0.3">
      <c r="A42" s="57"/>
      <c r="C42" s="11"/>
      <c r="E42" s="30"/>
      <c r="F42" s="33"/>
      <c r="G42" s="30"/>
    </row>
    <row r="43" spans="1:13" x14ac:dyDescent="0.3">
      <c r="A43" s="57"/>
      <c r="C43" s="11"/>
      <c r="E43" s="30"/>
      <c r="F43" s="33"/>
      <c r="G43" s="30"/>
    </row>
    <row r="44" spans="1:13" x14ac:dyDescent="0.3">
      <c r="A44" s="57"/>
      <c r="C44" s="11"/>
      <c r="E44" s="30"/>
      <c r="F44" s="34"/>
      <c r="G44" s="30"/>
    </row>
    <row r="45" spans="1:13" x14ac:dyDescent="0.3">
      <c r="A45" s="56"/>
      <c r="C45" s="11"/>
      <c r="E45" s="30"/>
      <c r="F45" s="33"/>
      <c r="G45" s="30"/>
    </row>
    <row r="46" spans="1:13" x14ac:dyDescent="0.3">
      <c r="A46" s="56"/>
      <c r="C46" s="11"/>
      <c r="E46" s="30"/>
      <c r="F46" s="33"/>
      <c r="G46" s="30"/>
    </row>
    <row r="47" spans="1:13" x14ac:dyDescent="0.3">
      <c r="A47" s="58"/>
      <c r="C47" s="11"/>
      <c r="E47" s="30"/>
      <c r="F47" s="30"/>
      <c r="G47" s="30"/>
    </row>
    <row r="48" spans="1:13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1"/>
      <c r="G51" s="30"/>
    </row>
    <row r="52" spans="1:7" x14ac:dyDescent="0.3">
      <c r="A52" s="58"/>
      <c r="C52" s="11"/>
      <c r="E52" s="30"/>
      <c r="F52" s="30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6"/>
      <c r="C54" s="11"/>
      <c r="E54" s="30"/>
      <c r="F54" s="30"/>
      <c r="G54" s="30"/>
    </row>
    <row r="55" spans="1:7" x14ac:dyDescent="0.3">
      <c r="A55" s="56"/>
      <c r="C55" s="11"/>
    </row>
    <row r="56" spans="1:7" x14ac:dyDescent="0.3"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200" spans="3:3" x14ac:dyDescent="0.3">
      <c r="C200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9:G53 G6:G32">
    <cfRule type="containsText" dxfId="40" priority="122" operator="containsText" text="New Tag Required">
      <formula>NOT(ISERROR(SEARCH("New Tag Required",G6)))</formula>
    </cfRule>
  </conditionalFormatting>
  <conditionalFormatting sqref="D39:D99 D6 D8">
    <cfRule type="containsText" dxfId="39" priority="121" operator="containsText" text="Yes">
      <formula>NOT(ISERROR(SEARCH("Yes",D6)))</formula>
    </cfRule>
  </conditionalFormatting>
  <conditionalFormatting sqref="H39:H99 H200:H421 H6:H32">
    <cfRule type="containsText" dxfId="38" priority="109" operator="containsText" text="New Sign Required">
      <formula>NOT(ISERROR(SEARCH("New Sign Required",H6)))</formula>
    </cfRule>
  </conditionalFormatting>
  <conditionalFormatting sqref="G39:G99 G6:H32">
    <cfRule type="containsText" dxfId="37" priority="108" operator="containsText" text="Action Required">
      <formula>NOT(ISERROR(SEARCH("Action Required",G6)))</formula>
    </cfRule>
  </conditionalFormatting>
  <conditionalFormatting sqref="H39:H99">
    <cfRule type="containsText" dxfId="36" priority="107" operator="containsText" text="Action Required">
      <formula>NOT(ISERROR(SEARCH("Action Required",H39)))</formula>
    </cfRule>
  </conditionalFormatting>
  <conditionalFormatting sqref="G35:G38">
    <cfRule type="containsText" dxfId="35" priority="49" operator="containsText" text="New Tag Required">
      <formula>NOT(ISERROR(SEARCH("New Tag Required",G35)))</formula>
    </cfRule>
  </conditionalFormatting>
  <conditionalFormatting sqref="D9:D38">
    <cfRule type="containsText" dxfId="34" priority="48" operator="containsText" text="Yes">
      <formula>NOT(ISERROR(SEARCH("Yes",D9)))</formula>
    </cfRule>
  </conditionalFormatting>
  <conditionalFormatting sqref="H35:H38">
    <cfRule type="containsText" dxfId="33" priority="47" operator="containsText" text="New Sign Required">
      <formula>NOT(ISERROR(SEARCH("New Sign Required",H35)))</formula>
    </cfRule>
  </conditionalFormatting>
  <conditionalFormatting sqref="G35:G38">
    <cfRule type="containsText" dxfId="32" priority="46" operator="containsText" text="Action Required">
      <formula>NOT(ISERROR(SEARCH("Action Required",G35)))</formula>
    </cfRule>
  </conditionalFormatting>
  <conditionalFormatting sqref="H35:H38">
    <cfRule type="containsText" dxfId="31" priority="45" operator="containsText" text="Action Required">
      <formula>NOT(ISERROR(SEARCH("Action Required",H35)))</formula>
    </cfRule>
  </conditionalFormatting>
  <conditionalFormatting sqref="G6:G8">
    <cfRule type="containsText" dxfId="30" priority="44" operator="containsText" text="New Tag Required">
      <formula>NOT(ISERROR(SEARCH("New Tag Required",G6)))</formula>
    </cfRule>
  </conditionalFormatting>
  <conditionalFormatting sqref="D6">
    <cfRule type="containsText" dxfId="29" priority="43" operator="containsText" text="Yes">
      <formula>NOT(ISERROR(SEARCH("Yes",D6)))</formula>
    </cfRule>
  </conditionalFormatting>
  <conditionalFormatting sqref="G6:G8">
    <cfRule type="containsText" dxfId="28" priority="42" operator="containsText" text="Action Required">
      <formula>NOT(ISERROR(SEARCH("Action Required",G6)))</formula>
    </cfRule>
  </conditionalFormatting>
  <conditionalFormatting sqref="D100:D199">
    <cfRule type="containsText" dxfId="27" priority="41" operator="containsText" text="Yes">
      <formula>NOT(ISERROR(SEARCH("Yes",D100)))</formula>
    </cfRule>
  </conditionalFormatting>
  <conditionalFormatting sqref="H100:H199">
    <cfRule type="containsText" dxfId="26" priority="40" operator="containsText" text="New Sign Required">
      <formula>NOT(ISERROR(SEARCH("New Sign Required",H100)))</formula>
    </cfRule>
  </conditionalFormatting>
  <conditionalFormatting sqref="G100:G199">
    <cfRule type="containsText" dxfId="25" priority="39" operator="containsText" text="Action Required">
      <formula>NOT(ISERROR(SEARCH("Action Required",G100)))</formula>
    </cfRule>
  </conditionalFormatting>
  <conditionalFormatting sqref="H100:H199">
    <cfRule type="containsText" dxfId="24" priority="38" operator="containsText" text="Action Required">
      <formula>NOT(ISERROR(SEARCH("Action Required",H100)))</formula>
    </cfRule>
  </conditionalFormatting>
  <conditionalFormatting sqref="D7">
    <cfRule type="containsText" dxfId="23" priority="24" operator="containsText" text="Yes">
      <formula>NOT(ISERROR(SEARCH("Yes",D7)))</formula>
    </cfRule>
  </conditionalFormatting>
  <conditionalFormatting sqref="J2:N2">
    <cfRule type="cellIs" dxfId="22" priority="15" operator="notEqual">
      <formula>0</formula>
    </cfRule>
  </conditionalFormatting>
  <conditionalFormatting sqref="J6:J31">
    <cfRule type="cellIs" dxfId="21" priority="14" operator="equal">
      <formula>0</formula>
    </cfRule>
  </conditionalFormatting>
  <conditionalFormatting sqref="M6:M31">
    <cfRule type="cellIs" dxfId="20" priority="13" operator="equal">
      <formula>0</formula>
    </cfRule>
  </conditionalFormatting>
  <conditionalFormatting sqref="J6:J31 M6:M31">
    <cfRule type="cellIs" dxfId="19" priority="10" operator="equal">
      <formula>"In Progress"</formula>
    </cfRule>
    <cfRule type="cellIs" dxfId="18" priority="11" operator="equal">
      <formula>"Log Issues"</formula>
    </cfRule>
    <cfRule type="cellIs" dxfId="17" priority="12" operator="equal">
      <formula>"N/A"</formula>
    </cfRule>
  </conditionalFormatting>
  <conditionalFormatting sqref="K6:L14">
    <cfRule type="expression" dxfId="16" priority="9">
      <formula>$J6="Log Issues"</formula>
    </cfRule>
  </conditionalFormatting>
  <conditionalFormatting sqref="N6:N14">
    <cfRule type="expression" dxfId="15" priority="8">
      <formula>$M6="Log Issues"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H35:H199 H32</xm:sqref>
        </x14:dataValidation>
        <x14:dataValidation type="list" allowBlank="1" showInputMessage="1" showErrorMessage="1">
          <x14:formula1>
            <xm:f>Lookup!$A$1:$A$4</xm:f>
          </x14:formula1>
          <xm:sqref>G35:G199 G32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O6:O14</xm:sqref>
        </x14:dataValidation>
        <x14:dataValidation type="list" allowBlank="1" showInputMessage="1" showErrorMessage="1">
          <x14:formula1>
            <xm:f>Lookup!$A$1:$A$8</xm:f>
          </x14:formula1>
          <xm:sqref>G6:G31</xm:sqref>
        </x14:dataValidation>
        <x14:dataValidation type="list" allowBlank="1" showInputMessage="1" showErrorMessage="1">
          <x14:formula1>
            <xm:f>Lookup!$D$1:$D$10</xm:f>
          </x14:formula1>
          <xm:sqref>H6:H31</xm:sqref>
        </x14:dataValidation>
        <x14:dataValidation type="list" allowBlank="1" showInputMessage="1" showErrorMessage="1">
          <x14:formula1>
            <xm:f>Lookup!$F$1:$F$7</xm:f>
          </x14:formula1>
          <xm:sqref>J6:J31</xm:sqref>
        </x14:dataValidation>
        <x14:dataValidation type="list" allowBlank="1" showInputMessage="1" showErrorMessage="1">
          <x14:formula1>
            <xm:f>Lookup!$F$1:$F$8</xm:f>
          </x14:formula1>
          <xm:sqref>M6:M31</xm:sqref>
        </x14:dataValidation>
        <x14:dataValidation type="list" allowBlank="1" showInputMessage="1">
          <x14:formula1>
            <xm:f>Lookup!$E$1:$E$19</xm:f>
          </x14:formula1>
          <xm:sqref>C6:C199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7" sqref="B7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0082</v>
      </c>
      <c r="C1" s="39"/>
      <c r="D1" s="17" t="s">
        <v>10</v>
      </c>
      <c r="E1" s="40">
        <f>'KD Changes'!G1</f>
        <v>42317</v>
      </c>
    </row>
    <row r="2" spans="1:10" ht="27" customHeight="1" x14ac:dyDescent="0.3">
      <c r="A2" s="43" t="s">
        <v>8</v>
      </c>
      <c r="B2" s="44" t="str">
        <f>VLOOKUP(B1,[1]BuildingList!A:B,2,FALSE)</f>
        <v>Multi-Disciplinary Science Building (MDS)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7" t="s">
        <v>81</v>
      </c>
      <c r="B6" s="78" t="s">
        <v>82</v>
      </c>
      <c r="C6" s="41" t="s">
        <v>67</v>
      </c>
      <c r="E6" s="41" t="s">
        <v>85</v>
      </c>
      <c r="G6" s="29"/>
      <c r="H6" s="29"/>
      <c r="I6" s="41"/>
      <c r="J6" s="41"/>
    </row>
    <row r="7" spans="1:10" x14ac:dyDescent="0.3">
      <c r="A7" s="77" t="s">
        <v>83</v>
      </c>
      <c r="B7" s="78" t="s">
        <v>84</v>
      </c>
      <c r="C7" s="41" t="s">
        <v>66</v>
      </c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 t="str">
        <f>([3]UKBuilding_List!A368)</f>
        <v>0683</v>
      </c>
      <c r="B368" s="3" t="str">
        <f>VLOOKUP(A368,[3]UKBuilding_List!$A$1:$D$376,3,FALSE)</f>
        <v>139 State St</v>
      </c>
      <c r="C368" s="1"/>
    </row>
    <row r="369" spans="1:3" x14ac:dyDescent="0.3">
      <c r="A369" s="2">
        <f>([3]UKBuilding_List!A369)</f>
        <v>1200</v>
      </c>
      <c r="B369" s="3" t="str">
        <f>VLOOKUP(A369,[3]UKBuilding_List!$A$1:$D$376,3,FALSE)</f>
        <v>Electric Substation #1</v>
      </c>
      <c r="C369" s="1"/>
    </row>
    <row r="370" spans="1:3" x14ac:dyDescent="0.3">
      <c r="A370" s="2">
        <f>([3]UKBuilding_List!A370)</f>
        <v>1201</v>
      </c>
      <c r="B370" s="3" t="str">
        <f>VLOOKUP(A370,[3]UKBuilding_List!$A$1:$D$376,3,FALSE)</f>
        <v>Electric Substation #3</v>
      </c>
      <c r="C370" s="1"/>
    </row>
    <row r="371" spans="1:3" x14ac:dyDescent="0.3">
      <c r="A371" s="2" t="str">
        <f>([3]UKBuilding_List!A371)</f>
        <v>8633</v>
      </c>
      <c r="B371" s="3" t="str">
        <f>VLOOKUP(A371,[3]UKBuilding_List!$A$1:$D$376,3,FALSE)</f>
        <v>UK HealthCare Good Samaritan Hospital</v>
      </c>
      <c r="C371" s="1"/>
    </row>
    <row r="372" spans="1:3" x14ac:dyDescent="0.3">
      <c r="A372" s="2" t="str">
        <f>([3]UKBuilding_List!A372)</f>
        <v>9127</v>
      </c>
      <c r="B372" s="3" t="str">
        <f>VLOOKUP(A372,[3]UKBuilding_List!$A$1:$D$376,3,FALSE)</f>
        <v>1101 S. Limestone</v>
      </c>
      <c r="C372" s="1"/>
    </row>
    <row r="373" spans="1:3" x14ac:dyDescent="0.3">
      <c r="A373" s="2">
        <f>([3]UKBuilding_List!A373)</f>
        <v>9813</v>
      </c>
      <c r="B373" s="3" t="str">
        <f>VLOOKUP(A373,[3]UKBuilding_List!$A$1:$D$376,3,FALSE)</f>
        <v>Child Development Center of the Bluegrass, Inc.</v>
      </c>
      <c r="C373" s="1"/>
    </row>
    <row r="374" spans="1:3" x14ac:dyDescent="0.3">
      <c r="A374" s="2" t="str">
        <f>([3]UKBuilding_List!A374)</f>
        <v>9853</v>
      </c>
      <c r="B374" s="3" t="str">
        <f>VLOOKUP(A374,[3]UKBuilding_List!$A$1:$D$376,3,FALSE)</f>
        <v>Shriners Hospitals for Children Medical Center - Lexington</v>
      </c>
      <c r="C374" s="1"/>
    </row>
    <row r="375" spans="1:3" x14ac:dyDescent="0.3">
      <c r="A375" s="2" t="str">
        <f>([3]UKBuilding_List!A375)</f>
        <v>9854</v>
      </c>
      <c r="B375" s="3" t="str">
        <f>VLOOKUP(A375,[3]UKBuilding_List!$A$1:$D$376,3,FALSE)</f>
        <v>Anthropology Research Building</v>
      </c>
      <c r="C375" s="1"/>
    </row>
    <row r="376" spans="1:3" x14ac:dyDescent="0.3">
      <c r="A376" s="2" t="str">
        <f>([3]UKBuilding_List!A376)</f>
        <v>9925</v>
      </c>
      <c r="B376" s="3" t="str">
        <f>VLOOKUP(A376,[3]UKBuilding_List!$A$1:$D$376,3,FALSE)</f>
        <v>Alpha Phi Sorority</v>
      </c>
      <c r="C376" s="1"/>
    </row>
    <row r="377" spans="1:3" x14ac:dyDescent="0.3">
      <c r="A377" s="2" t="str">
        <f>([3]UKBuilding_List!A377)</f>
        <v>9983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2015-11-10T15:52:44Z</dcterms:modified>
</cp:coreProperties>
</file>