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3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8" i="1" l="1"/>
  <c r="M8" i="1"/>
  <c r="J9" i="1"/>
  <c r="M9" i="1"/>
  <c r="J10" i="1"/>
  <c r="M10" i="1"/>
  <c r="J6" i="1" l="1"/>
  <c r="E2" i="4" l="1"/>
  <c r="E1" i="4"/>
  <c r="B1" i="4"/>
  <c r="B2" i="4" l="1"/>
  <c r="M7" i="1" l="1"/>
  <c r="M11" i="1"/>
  <c r="M12" i="1"/>
  <c r="M13" i="1"/>
  <c r="M14" i="1"/>
  <c r="M15" i="1"/>
  <c r="M16" i="1"/>
  <c r="M17" i="1"/>
  <c r="M6" i="1"/>
  <c r="J7" i="1"/>
  <c r="J11" i="1"/>
  <c r="J12" i="1"/>
  <c r="J13" i="1"/>
  <c r="J14" i="1"/>
  <c r="J15" i="1"/>
  <c r="J16" i="1"/>
  <c r="J17" i="1"/>
  <c r="H20" i="1" l="1"/>
  <c r="G20" i="1"/>
  <c r="M20" i="1" l="1"/>
  <c r="K2" i="1" s="1"/>
  <c r="J20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<sst xmlns="http://schemas.openxmlformats.org/spreadsheetml/2006/main" count="132" uniqueCount="93">
  <si>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</si>
  <si>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</si>
  <si>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</si>
  <si>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</si>
  <si>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</si>
  <si>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</si>
  <si>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</si>
  <si>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</si>
  <si>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</si>
  <si>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</si>
  <si>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</si>
  <si>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</si>
  <si>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</si>
  <si>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</si>
  <si>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</si>
  <si>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</si>
  <si>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</si>
  <si>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</si>
  <si>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</si>
  <si>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</si>
  <si>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</si>
  <si>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</si>
  <si>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</si>
  <si>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</si>
  <si>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</si>
  <si>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</si>
  <si>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</si>
  <si>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</si>
  <si>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</si>
  <si>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</si>
  <si>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</si>
  <si>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</si>
  <si>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</si>
  <si>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</si>
  <si>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</si>
  <si>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</si>
  <si>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</si>
  <si>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</si>
  <si>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</si>
  <si>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</si>
  <si>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</si>
  <si>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</si>
  <si>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</si>
  <si>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</si>
  <si>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</si>
  <si>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</si>
  <si>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</si>
  <si>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</si>
  <si>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</si>
  <si>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</si>
  <si>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</si>
  <si>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</si>
  <si>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</si>
  <si>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</si>
  <si>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</si>
  <si>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</si>
  <si>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</si>
  <si>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</si>
  <si>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</si>
  <si>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</si>
  <si>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</si>
  <si>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</si>
  <si>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</si>
  <si>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</si>
  <si>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</si>
  <si>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</si>
  <si>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</si>
  <si>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</si>
  <si>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</si>
  <si>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</si>
  <si>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</si>
  <si>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</si>
  <si>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</si>
  <si>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0034</t>
  </si>
  <si>
    <t>401</t>
  </si>
  <si>
    <t>ST-B</t>
  </si>
  <si>
    <t>04</t>
  </si>
  <si>
    <t>03</t>
  </si>
  <si>
    <t>400A</t>
  </si>
  <si>
    <t>Room Label Change: 464 Changed To XE464</t>
  </si>
  <si>
    <t>XE464</t>
  </si>
  <si>
    <t>GROSS SFT</t>
  </si>
  <si>
    <t>removed exterior roof space</t>
  </si>
  <si>
    <t>Verify Tag and sign</t>
  </si>
  <si>
    <t>Verify SAP entry</t>
  </si>
  <si>
    <t>JES</t>
  </si>
  <si>
    <t>LX-0034-04-0401</t>
  </si>
  <si>
    <t>Business Econ Bldg 4th Flr Rm 401</t>
  </si>
  <si>
    <t>LX-0034-04-0464</t>
  </si>
  <si>
    <t>Business Econ Bldg 4th Flr Rm 464</t>
  </si>
  <si>
    <t>LX-0034-04-XE0464</t>
  </si>
  <si>
    <t>Business Econ Bldg 4th Flr Rm XE464</t>
  </si>
  <si>
    <t>Space is exterior, name changed to XE0464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</si>
</sst>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quotePrefix="1" applyFont="1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0687</v>
          </cell>
          <cell r="B354">
            <v>687</v>
          </cell>
          <cell r="C354" t="str">
            <v>131 Virginia Ave</v>
          </cell>
          <cell r="D354" t="str">
            <v>131 Virginia Ave</v>
          </cell>
        </row>
        <row r="355">
          <cell r="A355" t="str">
            <v>0690</v>
          </cell>
          <cell r="B355">
            <v>690</v>
          </cell>
          <cell r="C355" t="str">
            <v>441 Rose Ln</v>
          </cell>
          <cell r="D355" t="str">
            <v>441 Rose Ln</v>
          </cell>
        </row>
        <row r="356">
          <cell r="A356" t="str">
            <v>0691</v>
          </cell>
          <cell r="B356">
            <v>691</v>
          </cell>
          <cell r="C356" t="str">
            <v>143 State St</v>
          </cell>
          <cell r="D356" t="str">
            <v>143 State St</v>
          </cell>
        </row>
        <row r="357">
          <cell r="A357" t="str">
            <v>0694</v>
          </cell>
          <cell r="B357">
            <v>694</v>
          </cell>
          <cell r="C357" t="str">
            <v>112 Conn Terrace</v>
          </cell>
          <cell r="D357" t="str">
            <v>112 Conn Terrace</v>
          </cell>
        </row>
        <row r="358">
          <cell r="A358" t="str">
            <v>0695</v>
          </cell>
          <cell r="B358">
            <v>695</v>
          </cell>
          <cell r="C358" t="str">
            <v>Blue Lot Bus Shelter</v>
          </cell>
          <cell r="D358" t="str">
            <v>Blue Lot Bus Shelter</v>
          </cell>
        </row>
        <row r="359">
          <cell r="A359" t="str">
            <v>0698</v>
          </cell>
          <cell r="B359">
            <v>698</v>
          </cell>
          <cell r="C359" t="str">
            <v>University Inn #1</v>
          </cell>
          <cell r="D359" t="str">
            <v>University Inn #1</v>
          </cell>
        </row>
        <row r="360">
          <cell r="A360" t="str">
            <v>0699</v>
          </cell>
          <cell r="B360">
            <v>699</v>
          </cell>
          <cell r="C360" t="str">
            <v>University Inn #2</v>
          </cell>
          <cell r="D360" t="str">
            <v>University Inn #2</v>
          </cell>
        </row>
        <row r="361">
          <cell r="A361" t="str">
            <v>0703</v>
          </cell>
          <cell r="B361">
            <v>703</v>
          </cell>
          <cell r="C361" t="str">
            <v>Senior Center</v>
          </cell>
          <cell r="D361" t="str">
            <v>Senior Center</v>
          </cell>
        </row>
        <row r="362">
          <cell r="A362" t="str">
            <v>0704</v>
          </cell>
          <cell r="B362">
            <v>704</v>
          </cell>
          <cell r="C362" t="str">
            <v>414 Pennsylvania Ct</v>
          </cell>
          <cell r="D362" t="str">
            <v>414 Pennsylvania Ct</v>
          </cell>
        </row>
        <row r="363">
          <cell r="A363" t="str">
            <v>0706</v>
          </cell>
          <cell r="B363">
            <v>706</v>
          </cell>
          <cell r="C363" t="str">
            <v>662 Maxwelton Ct</v>
          </cell>
          <cell r="D363" t="str">
            <v>662 Maxwelton Ct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zoomScale="90" zoomScaleNormal="90" workbookViewId="0">
      <selection activeCell="B13" sqref="B13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4" t="s">
        <v>7</v>
      </c>
      <c r="B1" s="78" t="s">
        <v>73</v>
      </c>
      <c r="C1" s="78"/>
      <c r="F1" s="66" t="s">
        <v>10</v>
      </c>
      <c r="G1" s="18">
        <v>43021</v>
      </c>
      <c r="H1" s="76">
        <v>43040</v>
      </c>
      <c r="J1" s="68" t="s">
        <v>33</v>
      </c>
      <c r="K1" s="68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5" t="s">
        <v>8</v>
      </c>
      <c r="B2" s="79" t="str">
        <f>VLOOKUP(B1,BuildingList!A:B,2,FALSE)</f>
        <v>Carol Martin Gatton Business &amp; Economics Building</v>
      </c>
      <c r="C2" s="79"/>
      <c r="F2" s="67" t="s">
        <v>12</v>
      </c>
      <c r="G2" s="22" t="s">
        <v>70</v>
      </c>
      <c r="H2" s="77" t="s">
        <v>85</v>
      </c>
      <c r="J2" s="15">
        <f>G20-J20</f>
        <v>2</v>
      </c>
      <c r="K2" s="15">
        <f>H20-M20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9" t="s">
        <v>19</v>
      </c>
      <c r="B5" s="69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1" t="s">
        <v>17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37</v>
      </c>
      <c r="O5" s="71" t="s">
        <v>38</v>
      </c>
    </row>
    <row r="6" spans="1:16" s="41" customFormat="1" ht="15.75" thickTop="1" x14ac:dyDescent="0.25">
      <c r="A6" s="41" t="s">
        <v>75</v>
      </c>
      <c r="B6" s="75" t="s">
        <v>77</v>
      </c>
      <c r="C6" s="42" t="s">
        <v>71</v>
      </c>
      <c r="D6" s="41" t="s">
        <v>5</v>
      </c>
      <c r="E6" s="50">
        <v>371</v>
      </c>
      <c r="F6" s="50">
        <v>283</v>
      </c>
      <c r="G6" s="50" t="s">
        <v>2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ht="15.75" customHeight="1" x14ac:dyDescent="0.25">
      <c r="A7" s="48" t="s">
        <v>81</v>
      </c>
      <c r="B7" s="48" t="s">
        <v>76</v>
      </c>
      <c r="C7" s="42" t="s">
        <v>71</v>
      </c>
      <c r="D7" s="41" t="s">
        <v>5</v>
      </c>
      <c r="E7" s="50">
        <v>35578</v>
      </c>
      <c r="F7" s="50">
        <v>34189</v>
      </c>
      <c r="G7" s="50" t="s">
        <v>13</v>
      </c>
      <c r="H7" s="41" t="s">
        <v>13</v>
      </c>
      <c r="I7" s="42" t="s">
        <v>82</v>
      </c>
      <c r="J7" s="59" t="str">
        <f>IF(G7="No Change","N/A",IF(G7="New Tag Required",Lookup!F:F,IF(G7="Remove Old Tag",Lookup!F:F,IF(G7="N/A","N/A",""))))</f>
        <v>N/A</v>
      </c>
      <c r="K7" s="60"/>
      <c r="L7" s="48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6.5" customHeight="1" x14ac:dyDescent="0.25">
      <c r="A8" s="48" t="s">
        <v>78</v>
      </c>
      <c r="B8" s="48" t="s">
        <v>76</v>
      </c>
      <c r="C8" s="42" t="s">
        <v>71</v>
      </c>
      <c r="D8" s="41" t="s">
        <v>5</v>
      </c>
      <c r="E8" s="50">
        <v>2049</v>
      </c>
      <c r="F8" s="50">
        <v>1579</v>
      </c>
      <c r="G8" s="50" t="s">
        <v>2</v>
      </c>
      <c r="H8" s="41" t="s">
        <v>2</v>
      </c>
      <c r="I8" s="42"/>
      <c r="J8" s="59" t="str">
        <f>IF(G8="No Change","N/A",IF(G8="New Tag Required",Lookup!F:F,IF(G8="Remove Old Tag",Lookup!F:F,IF(G8="N/A","N/A",""))))</f>
        <v>N/A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48" t="s">
        <v>74</v>
      </c>
      <c r="B9" s="48" t="s">
        <v>76</v>
      </c>
      <c r="C9" s="42" t="s">
        <v>50</v>
      </c>
      <c r="D9" s="41" t="s">
        <v>5</v>
      </c>
      <c r="E9" s="50">
        <v>0</v>
      </c>
      <c r="F9" s="50">
        <v>467</v>
      </c>
      <c r="G9" s="50" t="s">
        <v>3</v>
      </c>
      <c r="H9" s="41" t="s">
        <v>2</v>
      </c>
      <c r="I9" s="42" t="s">
        <v>83</v>
      </c>
      <c r="J9" s="59">
        <f>IF(G9="No Change","N/A",IF(G9="New Tag Required",Lookup!F:F,IF(G9="Remove Old Tag",Lookup!F:F,IF(G9="N/A","N/A",""))))</f>
        <v>0</v>
      </c>
      <c r="K9" s="60"/>
      <c r="L9" s="48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ht="30" x14ac:dyDescent="0.25">
      <c r="A10" s="75" t="s">
        <v>80</v>
      </c>
      <c r="B10" s="75" t="s">
        <v>76</v>
      </c>
      <c r="C10" s="42" t="s">
        <v>79</v>
      </c>
      <c r="D10" s="41" t="s">
        <v>6</v>
      </c>
      <c r="E10" s="62">
        <v>1225</v>
      </c>
      <c r="F10" s="62">
        <v>1218</v>
      </c>
      <c r="G10" s="50" t="s">
        <v>3</v>
      </c>
      <c r="H10" s="41" t="s">
        <v>18</v>
      </c>
      <c r="I10" s="42" t="s">
        <v>84</v>
      </c>
      <c r="J10" s="59">
        <f>IF(G10="No Change","N/A",IF(G10="New Tag Required",Lookup!F:F,IF(G10="Remove Old Tag",Lookup!F:F,IF(G10="N/A","N/A",""))))</f>
        <v>0</v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3"/>
      <c r="M11" s="59" t="str">
        <f>IF(H11="No Change","N/A",IF(H11="New Tag Required",Lookup!F:F,IF(H11="Remove Old Sign",Lookup!F:F,IF(H11="N/A","N/A",""))))</f>
        <v/>
      </c>
      <c r="N11" s="63"/>
    </row>
    <row r="12" spans="1:16" s="41" customFormat="1" x14ac:dyDescent="0.25">
      <c r="A12" s="49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3"/>
      <c r="M12" s="59" t="str">
        <f>IF(H12="No Change","N/A",IF(H12="New Tag Required",Lookup!F:F,IF(H12="Remove Old Sign",Lookup!F:F,IF(H12="N/A","N/A",""))))</f>
        <v/>
      </c>
      <c r="N12" s="63"/>
    </row>
    <row r="13" spans="1:16" s="41" customFormat="1" x14ac:dyDescent="0.25">
      <c r="A13" s="49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3"/>
      <c r="M13" s="59" t="str">
        <f>IF(H13="No Change","N/A",IF(H13="New Tag Required",Lookup!F:F,IF(H13="Remove Old Sign",Lookup!F:F,IF(H13="N/A","N/A",""))))</f>
        <v/>
      </c>
      <c r="N13" s="63"/>
    </row>
    <row r="14" spans="1:16" s="41" customFormat="1" x14ac:dyDescent="0.25">
      <c r="A14" s="49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3"/>
      <c r="M14" s="59" t="str">
        <f>IF(H14="No Change","N/A",IF(H14="New Tag Required",Lookup!F:F,IF(H14="Remove Old Sign",Lookup!F:F,IF(H14="N/A","N/A",""))))</f>
        <v/>
      </c>
      <c r="N14" s="63"/>
    </row>
    <row r="15" spans="1:16" x14ac:dyDescent="0.25">
      <c r="A15" s="56"/>
      <c r="C15" s="11"/>
      <c r="E15" s="30"/>
      <c r="F15" s="30"/>
      <c r="G15" s="30"/>
      <c r="J15" s="10" t="str">
        <f>IF(G15="No Change","N/A",IF(G15="New Tag Required",Lookup!F:F,IF(G15="Remove Old Tag",Lookup!F:F,IF(G15="N/A","N/A",""))))</f>
        <v/>
      </c>
      <c r="K15" s="32"/>
      <c r="M15" s="10" t="str">
        <f>IF(H15="No Change","N/A",IF(H15="New Tag Required",Lookup!F:F,IF(H15="Remove Old Sign",Lookup!F:F,IF(H15="N/A","N/A",""))))</f>
        <v/>
      </c>
      <c r="N15" s="32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ht="15.75" thickBot="1" x14ac:dyDescent="0.3">
      <c r="A18" s="56"/>
      <c r="C18" s="11"/>
      <c r="E18" s="30"/>
      <c r="F18" s="30"/>
      <c r="G18" s="30"/>
      <c r="K18" s="32"/>
      <c r="N18" s="32"/>
    </row>
    <row r="19" spans="1:14" ht="45" x14ac:dyDescent="0.25">
      <c r="A19" s="56"/>
      <c r="C19" s="11"/>
      <c r="E19" s="30"/>
      <c r="F19" s="30"/>
      <c r="G19" s="72" t="s">
        <v>45</v>
      </c>
      <c r="H19" s="73" t="s">
        <v>46</v>
      </c>
      <c r="J19" s="74" t="s">
        <v>40</v>
      </c>
      <c r="K19" s="10"/>
      <c r="L19" s="10"/>
      <c r="M19" s="74" t="s">
        <v>41</v>
      </c>
    </row>
    <row r="20" spans="1:14" ht="15.75" thickBot="1" x14ac:dyDescent="0.3">
      <c r="A20" s="56"/>
      <c r="C20" s="11"/>
      <c r="E20" s="30"/>
      <c r="F20" s="30"/>
      <c r="G20" s="14">
        <f>COUNTIF(G6:G19,"New Tag Required")</f>
        <v>2</v>
      </c>
      <c r="H20" s="13">
        <f>COUNTIF(H6:H19,"New Sign Required")</f>
        <v>1</v>
      </c>
      <c r="J20" s="12">
        <f>COUNTIF(J6:J19,"Installed")</f>
        <v>0</v>
      </c>
      <c r="K20" s="10"/>
      <c r="L20" s="10"/>
      <c r="M20" s="12">
        <f>COUNTIF(M6:M19,"Installed")</f>
        <v>0</v>
      </c>
    </row>
    <row r="21" spans="1:14" x14ac:dyDescent="0.25">
      <c r="A21" s="56"/>
      <c r="C21" s="11"/>
      <c r="E21" s="30"/>
      <c r="F21" s="30"/>
      <c r="G21" s="30"/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7"/>
      <c r="C28" s="11"/>
      <c r="E28" s="30"/>
      <c r="F28" s="33"/>
      <c r="G28" s="30"/>
    </row>
    <row r="29" spans="1:14" x14ac:dyDescent="0.25">
      <c r="A29" s="57"/>
      <c r="C29" s="11"/>
      <c r="E29" s="30"/>
      <c r="F29" s="33"/>
      <c r="G29" s="30"/>
    </row>
    <row r="30" spans="1:14" x14ac:dyDescent="0.25">
      <c r="A30" s="57"/>
      <c r="C30" s="11"/>
      <c r="E30" s="30"/>
      <c r="F30" s="34"/>
      <c r="G30" s="30"/>
    </row>
    <row r="31" spans="1:14" x14ac:dyDescent="0.25">
      <c r="A31" s="56"/>
      <c r="C31" s="11"/>
      <c r="E31" s="30"/>
      <c r="F31" s="33"/>
      <c r="G31" s="30"/>
    </row>
    <row r="32" spans="1:14" x14ac:dyDescent="0.25">
      <c r="A32" s="56"/>
      <c r="C32" s="11"/>
      <c r="E32" s="30"/>
      <c r="F32" s="33"/>
      <c r="G32" s="30"/>
    </row>
    <row r="33" spans="1:7" x14ac:dyDescent="0.25">
      <c r="A33" s="58"/>
      <c r="C33" s="11"/>
      <c r="E33" s="30"/>
      <c r="F33" s="30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1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6"/>
      <c r="C40" s="11"/>
      <c r="E40" s="30"/>
      <c r="F40" s="30"/>
      <c r="G40" s="30"/>
    </row>
    <row r="41" spans="1:7" x14ac:dyDescent="0.25">
      <c r="A41" s="56"/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186" spans="3:3" x14ac:dyDescent="0.25">
      <c r="C186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5:G39 G10:G18">
    <cfRule type="containsText" dxfId="69" priority="145" operator="containsText" text="New Tag Required">
      <formula>NOT(ISERROR(SEARCH("New Tag Required",G10)))</formula>
    </cfRule>
  </conditionalFormatting>
  <conditionalFormatting sqref="D6 D11:D85">
    <cfRule type="containsText" dxfId="68" priority="144" operator="containsText" text="Yes">
      <formula>NOT(ISERROR(SEARCH("Yes",D6)))</formula>
    </cfRule>
  </conditionalFormatting>
  <conditionalFormatting sqref="H25:H85 H186:H407 H10:H18">
    <cfRule type="containsText" dxfId="67" priority="132" operator="containsText" text="New Sign Required">
      <formula>NOT(ISERROR(SEARCH("New Sign Required",H10)))</formula>
    </cfRule>
  </conditionalFormatting>
  <conditionalFormatting sqref="G25:G85 G10:H18">
    <cfRule type="containsText" dxfId="66" priority="131" operator="containsText" text="Action Required">
      <formula>NOT(ISERROR(SEARCH("Action Required",G10)))</formula>
    </cfRule>
  </conditionalFormatting>
  <conditionalFormatting sqref="H25:H85">
    <cfRule type="containsText" dxfId="65" priority="130" operator="containsText" text="Action Required">
      <formula>NOT(ISERROR(SEARCH("Action Required",H25)))</formula>
    </cfRule>
  </conditionalFormatting>
  <conditionalFormatting sqref="G6 G21:G24">
    <cfRule type="containsText" dxfId="64" priority="72" operator="containsText" text="New Tag Required">
      <formula>NOT(ISERROR(SEARCH("New Tag Required",G6)))</formula>
    </cfRule>
  </conditionalFormatting>
  <conditionalFormatting sqref="H6 H21:H24">
    <cfRule type="containsText" dxfId="63" priority="70" operator="containsText" text="New Sign Required">
      <formula>NOT(ISERROR(SEARCH("New Sign Required",H6)))</formula>
    </cfRule>
  </conditionalFormatting>
  <conditionalFormatting sqref="G6 G21:G24">
    <cfRule type="containsText" dxfId="62" priority="69" operator="containsText" text="Action Required">
      <formula>NOT(ISERROR(SEARCH("Action Required",G6)))</formula>
    </cfRule>
  </conditionalFormatting>
  <conditionalFormatting sqref="H6 H21:H24">
    <cfRule type="containsText" dxfId="61" priority="68" operator="containsText" text="Action Required">
      <formula>NOT(ISERROR(SEARCH("Action Required",H6)))</formula>
    </cfRule>
  </conditionalFormatting>
  <conditionalFormatting sqref="G6">
    <cfRule type="containsText" dxfId="60" priority="67" operator="containsText" text="New Tag Required">
      <formula>NOT(ISERROR(SEARCH("New Tag Required",G6)))</formula>
    </cfRule>
  </conditionalFormatting>
  <conditionalFormatting sqref="D6">
    <cfRule type="containsText" dxfId="59" priority="66" operator="containsText" text="Yes">
      <formula>NOT(ISERROR(SEARCH("Yes",D6)))</formula>
    </cfRule>
  </conditionalFormatting>
  <conditionalFormatting sqref="G6">
    <cfRule type="containsText" dxfId="58" priority="65" operator="containsText" text="Action Required">
      <formula>NOT(ISERROR(SEARCH("Action Required",G6)))</formula>
    </cfRule>
  </conditionalFormatting>
  <conditionalFormatting sqref="D86:D185">
    <cfRule type="containsText" dxfId="57" priority="64" operator="containsText" text="Yes">
      <formula>NOT(ISERROR(SEARCH("Yes",D86)))</formula>
    </cfRule>
  </conditionalFormatting>
  <conditionalFormatting sqref="H86:H185">
    <cfRule type="containsText" dxfId="56" priority="63" operator="containsText" text="New Sign Required">
      <formula>NOT(ISERROR(SEARCH("New Sign Required",H86)))</formula>
    </cfRule>
  </conditionalFormatting>
  <conditionalFormatting sqref="G86:G185">
    <cfRule type="containsText" dxfId="55" priority="62" operator="containsText" text="Action Required">
      <formula>NOT(ISERROR(SEARCH("Action Required",G86)))</formula>
    </cfRule>
  </conditionalFormatting>
  <conditionalFormatting sqref="H86:H185">
    <cfRule type="containsText" dxfId="54" priority="61" operator="containsText" text="Action Required">
      <formula>NOT(ISERROR(SEARCH("Action Required",H86)))</formula>
    </cfRule>
  </conditionalFormatting>
  <conditionalFormatting sqref="D7">
    <cfRule type="containsText" dxfId="53" priority="47" operator="containsText" text="Yes">
      <formula>NOT(ISERROR(SEARCH("Yes",D7)))</formula>
    </cfRule>
  </conditionalFormatting>
  <conditionalFormatting sqref="G7">
    <cfRule type="containsText" dxfId="52" priority="46" operator="containsText" text="New Tag Required">
      <formula>NOT(ISERROR(SEARCH("New Tag Required",G7)))</formula>
    </cfRule>
  </conditionalFormatting>
  <conditionalFormatting sqref="H7">
    <cfRule type="containsText" dxfId="51" priority="45" operator="containsText" text="New Sign Required">
      <formula>NOT(ISERROR(SEARCH("New Sign Required",H7)))</formula>
    </cfRule>
  </conditionalFormatting>
  <conditionalFormatting sqref="G7">
    <cfRule type="containsText" dxfId="50" priority="44" operator="containsText" text="Action Required">
      <formula>NOT(ISERROR(SEARCH("Action Required",G7)))</formula>
    </cfRule>
  </conditionalFormatting>
  <conditionalFormatting sqref="H7">
    <cfRule type="containsText" dxfId="49" priority="43" operator="containsText" text="Action Required">
      <formula>NOT(ISERROR(SEARCH("Action Required",H7)))</formula>
    </cfRule>
  </conditionalFormatting>
  <conditionalFormatting sqref="G8">
    <cfRule type="containsText" dxfId="48" priority="42" operator="containsText" text="New Tag Required">
      <formula>NOT(ISERROR(SEARCH("New Tag Required",G8)))</formula>
    </cfRule>
  </conditionalFormatting>
  <conditionalFormatting sqref="H8">
    <cfRule type="containsText" dxfId="47" priority="41" operator="containsText" text="New Sign Required">
      <formula>NOT(ISERROR(SEARCH("New Sign Required",H8)))</formula>
    </cfRule>
  </conditionalFormatting>
  <conditionalFormatting sqref="G8">
    <cfRule type="containsText" dxfId="46" priority="40" operator="containsText" text="Action Required">
      <formula>NOT(ISERROR(SEARCH("Action Required",G8)))</formula>
    </cfRule>
  </conditionalFormatting>
  <conditionalFormatting sqref="H8">
    <cfRule type="containsText" dxfId="45" priority="39" operator="containsText" text="Action Required">
      <formula>NOT(ISERROR(SEARCH("Action Required",H8)))</formula>
    </cfRule>
  </conditionalFormatting>
  <conditionalFormatting sqref="J2:N2">
    <cfRule type="cellIs" dxfId="44" priority="38" operator="notEqual">
      <formula>0</formula>
    </cfRule>
  </conditionalFormatting>
  <conditionalFormatting sqref="J6:J17">
    <cfRule type="cellIs" dxfId="43" priority="37" operator="equal">
      <formula>0</formula>
    </cfRule>
  </conditionalFormatting>
  <conditionalFormatting sqref="M6:M17">
    <cfRule type="cellIs" dxfId="42" priority="36" operator="equal">
      <formula>0</formula>
    </cfRule>
  </conditionalFormatting>
  <conditionalFormatting sqref="J6:J17 M6:M17">
    <cfRule type="cellIs" dxfId="41" priority="33" operator="equal">
      <formula>"In Progress"</formula>
    </cfRule>
    <cfRule type="cellIs" dxfId="40" priority="34" operator="equal">
      <formula>"Log Issues"</formula>
    </cfRule>
    <cfRule type="cellIs" dxfId="39" priority="35" operator="equal">
      <formula>"N/A"</formula>
    </cfRule>
  </conditionalFormatting>
  <conditionalFormatting sqref="K6:K10">
    <cfRule type="expression" dxfId="38" priority="32">
      <formula>$J6="Log Issues"</formula>
    </cfRule>
  </conditionalFormatting>
  <conditionalFormatting sqref="N6:N10">
    <cfRule type="expression" dxfId="37" priority="31">
      <formula>$M6="Log Issues"</formula>
    </cfRule>
  </conditionalFormatting>
  <conditionalFormatting sqref="G9">
    <cfRule type="containsText" dxfId="36" priority="30" operator="containsText" text="New Tag Required">
      <formula>NOT(ISERROR(SEARCH("New Tag Required",G9)))</formula>
    </cfRule>
  </conditionalFormatting>
  <conditionalFormatting sqref="H9">
    <cfRule type="containsText" dxfId="35" priority="29" operator="containsText" text="New Sign Required">
      <formula>NOT(ISERROR(SEARCH("New Sign Required",H9)))</formula>
    </cfRule>
  </conditionalFormatting>
  <conditionalFormatting sqref="G9">
    <cfRule type="containsText" dxfId="34" priority="28" operator="containsText" text="Action Required">
      <formula>NOT(ISERROR(SEARCH("Action Required",G9)))</formula>
    </cfRule>
  </conditionalFormatting>
  <conditionalFormatting sqref="H9">
    <cfRule type="containsText" dxfId="33" priority="27" operator="containsText" text="Action Required">
      <formula>NOT(ISERROR(SEARCH("Action Required",H9)))</formula>
    </cfRule>
  </conditionalFormatting>
  <conditionalFormatting sqref="H1:H1048576">
    <cfRule type="containsText" dxfId="32" priority="25" operator="containsText" text="Remove Old Sign">
      <formula>NOT(ISERROR(SEARCH("Remove Old Sign",H1)))</formula>
    </cfRule>
    <cfRule type="containsText" dxfId="31" priority="26" operator="containsText" text="Move Sign to New Location">
      <formula>NOT(ISERROR(SEARCH("Move Sign to New Location",H1)))</formula>
    </cfRule>
  </conditionalFormatting>
  <conditionalFormatting sqref="G1:G1048576">
    <cfRule type="containsText" dxfId="30" priority="24" operator="containsText" text="Remove Old Tag">
      <formula>NOT(ISERROR(SEARCH("Remove Old Tag",G1)))</formula>
    </cfRule>
  </conditionalFormatting>
  <conditionalFormatting sqref="D8">
    <cfRule type="containsText" dxfId="29" priority="22" operator="containsText" text="Yes">
      <formula>NOT(ISERROR(SEARCH("Yes",D8)))</formula>
    </cfRule>
  </conditionalFormatting>
  <conditionalFormatting sqref="D9">
    <cfRule type="containsText" dxfId="28" priority="21" operator="containsText" text="Yes">
      <formula>NOT(ISERROR(SEARCH("Yes",D9)))</formula>
    </cfRule>
  </conditionalFormatting>
  <conditionalFormatting sqref="D10">
    <cfRule type="containsText" dxfId="27" priority="20" operator="containsText" text="Yes">
      <formula>NOT(ISERROR(SEARCH("Yes",D10)))</formula>
    </cfRule>
  </conditionalFormatting>
  <conditionalFormatting sqref="D8">
    <cfRule type="containsText" dxfId="26" priority="15" operator="containsText" text="Yes">
      <formula>NOT(ISERROR(SEARCH("Yes",D8)))</formula>
    </cfRule>
  </conditionalFormatting>
  <conditionalFormatting sqref="G8">
    <cfRule type="containsText" dxfId="25" priority="14" operator="containsText" text="New Tag Required">
      <formula>NOT(ISERROR(SEARCH("New Tag Required",G8)))</formula>
    </cfRule>
  </conditionalFormatting>
  <conditionalFormatting sqref="H8">
    <cfRule type="containsText" dxfId="24" priority="13" operator="containsText" text="New Sign Required">
      <formula>NOT(ISERROR(SEARCH("New Sign Required",H8)))</formula>
    </cfRule>
  </conditionalFormatting>
  <conditionalFormatting sqref="G8">
    <cfRule type="containsText" dxfId="23" priority="12" operator="containsText" text="Action Required">
      <formula>NOT(ISERROR(SEARCH("Action Required",G8)))</formula>
    </cfRule>
  </conditionalFormatting>
  <conditionalFormatting sqref="H8">
    <cfRule type="containsText" dxfId="22" priority="11" operator="containsText" text="Action Required">
      <formula>NOT(ISERROR(SEARCH("Action Required",H8)))</formula>
    </cfRule>
  </conditionalFormatting>
  <conditionalFormatting sqref="G9">
    <cfRule type="containsText" dxfId="21" priority="10" operator="containsText" text="New Tag Required">
      <formula>NOT(ISERROR(SEARCH("New Tag Required",G9)))</formula>
    </cfRule>
  </conditionalFormatting>
  <conditionalFormatting sqref="H9">
    <cfRule type="containsText" dxfId="20" priority="9" operator="containsText" text="New Sign Required">
      <formula>NOT(ISERROR(SEARCH("New Sign Required",H9)))</formula>
    </cfRule>
  </conditionalFormatting>
  <conditionalFormatting sqref="G9">
    <cfRule type="containsText" dxfId="19" priority="8" operator="containsText" text="Action Required">
      <formula>NOT(ISERROR(SEARCH("Action Required",G9)))</formula>
    </cfRule>
  </conditionalFormatting>
  <conditionalFormatting sqref="H9">
    <cfRule type="containsText" dxfId="18" priority="7" operator="containsText" text="Action Required">
      <formula>NOT(ISERROR(SEARCH("Action Required",H9)))</formula>
    </cfRule>
  </conditionalFormatting>
  <conditionalFormatting sqref="G10">
    <cfRule type="containsText" dxfId="17" priority="6" operator="containsText" text="New Tag Required">
      <formula>NOT(ISERROR(SEARCH("New Tag Required",G10)))</formula>
    </cfRule>
  </conditionalFormatting>
  <conditionalFormatting sqref="H10">
    <cfRule type="containsText" dxfId="16" priority="5" operator="containsText" text="New Sign Required">
      <formula>NOT(ISERROR(SEARCH("New Sign Required",H10)))</formula>
    </cfRule>
  </conditionalFormatting>
  <conditionalFormatting sqref="G10">
    <cfRule type="containsText" dxfId="15" priority="4" operator="containsText" text="Action Required">
      <formula>NOT(ISERROR(SEARCH("Action Required",G10)))</formula>
    </cfRule>
  </conditionalFormatting>
  <conditionalFormatting sqref="H10">
    <cfRule type="containsText" dxfId="14" priority="3" operator="containsText" text="Action Required">
      <formula>NOT(ISERROR(SEARCH("Action Required",H10)))</formula>
    </cfRule>
  </conditionalFormatting>
  <conditionalFormatting sqref="D9">
    <cfRule type="containsText" dxfId="13" priority="2" operator="containsText" text="Yes">
      <formula>NOT(ISERROR(SEARCH("Yes",D9)))</formula>
    </cfRule>
  </conditionalFormatting>
  <conditionalFormatting sqref="D10">
    <cfRule type="containsText" dxfId="12" priority="1" operator="containsText" text="Yes">
      <formula>NOT(ISERROR(SEARCH("Yes",D10)))</formula>
    </cfRule>
  </conditionalFormatting>
  <dataValidations count="2">
    <dataValidation type="list" allowBlank="1" showInputMessage="1" showErrorMessage="1" sqref="H186:H390">
      <formula1>DoorSignage</formula1>
    </dataValidation>
    <dataValidation type="list" allowBlank="1" showInputMessage="1" showErrorMessage="1" sqref="D6:D6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H21:H185 H18</xm:sqref>
        </x14:dataValidation>
        <x14:dataValidation type="list" allowBlank="1" showInputMessage="1" showErrorMessage="1">
          <x14:formula1>
            <xm:f>Lookup!$A$1:$A$4</xm:f>
          </x14:formula1>
          <xm:sqref>G21:G185 G18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G6:G17</xm:sqref>
        </x14:dataValidation>
        <x14:dataValidation type="list" allowBlank="1" showInputMessage="1" showErrorMessage="1">
          <x14:formula1>
            <xm:f>Lookup!$D$1:$D$10</xm:f>
          </x14:formula1>
          <xm:sqref>H6:H17</xm:sqref>
        </x14:dataValidation>
        <x14:dataValidation type="list" allowBlank="1" showInputMessage="1" showErrorMessage="1">
          <x14:formula1>
            <xm:f>Lookup!$F$1:$F$7</xm:f>
          </x14:formula1>
          <xm:sqref>J6:J17</xm:sqref>
        </x14:dataValidation>
        <x14:dataValidation type="list" allowBlank="1" showInputMessage="1" showErrorMessage="1">
          <x14:formula1>
            <xm:f>Lookup!$F$1:$F$8</xm:f>
          </x14:formula1>
          <xm:sqref>M6:M17</xm:sqref>
        </x14:dataValidation>
        <x14:dataValidation type="list" allowBlank="1" showInputMessage="1">
          <x14:formula1>
            <xm:f>Lookup!$E$1:$E$19</xm:f>
          </x14:formula1>
          <xm:sqref>C6:C185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3" sqref="E13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0034</v>
      </c>
      <c r="C1" s="39"/>
      <c r="D1" s="17" t="s">
        <v>10</v>
      </c>
      <c r="E1" s="40">
        <f>'KD Changes'!G1</f>
        <v>43021</v>
      </c>
    </row>
    <row r="2" spans="1:10" ht="15" customHeight="1" x14ac:dyDescent="0.25">
      <c r="A2" s="43" t="s">
        <v>8</v>
      </c>
      <c r="B2" s="44" t="str">
        <f>VLOOKUP(B1,[1]BuildingList!A:B,2,FALSE)</f>
        <v>Carol Martin Gatton Business &amp; Economics Building</v>
      </c>
      <c r="C2" s="45"/>
      <c r="D2" s="46" t="s">
        <v>12</v>
      </c>
      <c r="E2" s="47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80" t="s">
        <v>86</v>
      </c>
      <c r="B6" s="81" t="s">
        <v>87</v>
      </c>
      <c r="C6" s="41" t="s">
        <v>63</v>
      </c>
      <c r="G6" s="29"/>
      <c r="H6" s="29"/>
      <c r="I6" s="41"/>
      <c r="J6" s="41"/>
    </row>
    <row r="7" spans="1:10" x14ac:dyDescent="0.25">
      <c r="A7" s="80" t="s">
        <v>90</v>
      </c>
      <c r="B7" s="81" t="s">
        <v>91</v>
      </c>
      <c r="C7" s="41" t="s">
        <v>63</v>
      </c>
      <c r="G7" s="29"/>
      <c r="H7" s="29"/>
      <c r="I7" s="41"/>
      <c r="J7" s="41"/>
    </row>
    <row r="8" spans="1:10" ht="15" customHeight="1" x14ac:dyDescent="0.25">
      <c r="A8" s="80" t="s">
        <v>88</v>
      </c>
      <c r="B8" s="81" t="s">
        <v>89</v>
      </c>
      <c r="C8" s="41" t="s">
        <v>72</v>
      </c>
      <c r="E8" s="41" t="s">
        <v>92</v>
      </c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Woodland Glen I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0687</v>
      </c>
      <c r="B354" s="3" t="str">
        <f>VLOOKUP(A354,[3]UKBuilding_List!$A$1:$D$376,3,FALSE)</f>
        <v>131 Virginia Ave</v>
      </c>
      <c r="C354" s="1"/>
    </row>
    <row r="355" spans="1:3" x14ac:dyDescent="0.25">
      <c r="A355" s="2" t="str">
        <f>([3]UKBuilding_List!A355)</f>
        <v>0690</v>
      </c>
      <c r="B355" s="3" t="str">
        <f>VLOOKUP(A355,[3]UKBuilding_List!$A$1:$D$376,3,FALSE)</f>
        <v>441 Rose Ln</v>
      </c>
      <c r="C355" s="1"/>
    </row>
    <row r="356" spans="1:3" x14ac:dyDescent="0.25">
      <c r="A356" s="2" t="str">
        <f>([3]UKBuilding_List!A356)</f>
        <v>0691</v>
      </c>
      <c r="B356" s="3" t="str">
        <f>VLOOKUP(A356,[3]UKBuilding_List!$A$1:$D$376,3,FALSE)</f>
        <v>143 State St</v>
      </c>
      <c r="C356" s="1"/>
    </row>
    <row r="357" spans="1:3" x14ac:dyDescent="0.25">
      <c r="A357" s="2" t="str">
        <f>([3]UKBuilding_List!A357)</f>
        <v>0694</v>
      </c>
      <c r="B357" s="3" t="str">
        <f>VLOOKUP(A357,[3]UKBuilding_List!$A$1:$D$376,3,FALSE)</f>
        <v>112 Conn Terrace</v>
      </c>
      <c r="C357" s="1"/>
    </row>
    <row r="358" spans="1:3" x14ac:dyDescent="0.25">
      <c r="A358" s="2" t="str">
        <f>([3]UKBuilding_List!A358)</f>
        <v>0695</v>
      </c>
      <c r="B358" s="3" t="str">
        <f>VLOOKUP(A358,[3]UKBuilding_List!$A$1:$D$376,3,FALSE)</f>
        <v>Blue Lot Bus Shelter</v>
      </c>
      <c r="C358" s="1"/>
    </row>
    <row r="359" spans="1:3" x14ac:dyDescent="0.25">
      <c r="A359" s="2" t="str">
        <f>([3]UKBuilding_List!A359)</f>
        <v>0698</v>
      </c>
      <c r="B359" s="3" t="str">
        <f>VLOOKUP(A359,[3]UKBuilding_List!$A$1:$D$376,3,FALSE)</f>
        <v>University Inn #1</v>
      </c>
      <c r="C359" s="1"/>
    </row>
    <row r="360" spans="1:3" x14ac:dyDescent="0.25">
      <c r="A360" s="2" t="str">
        <f>([3]UKBuilding_List!A360)</f>
        <v>0699</v>
      </c>
      <c r="B360" s="3" t="str">
        <f>VLOOKUP(A360,[3]UKBuilding_List!$A$1:$D$376,3,FALSE)</f>
        <v>University Inn #2</v>
      </c>
      <c r="C360" s="1"/>
    </row>
    <row r="361" spans="1:3" x14ac:dyDescent="0.25">
      <c r="A361" s="2" t="str">
        <f>([3]UKBuilding_List!A361)</f>
        <v>0703</v>
      </c>
      <c r="B361" s="3" t="str">
        <f>VLOOKUP(A361,[3]UKBuilding_List!$A$1:$D$376,3,FALSE)</f>
        <v>Senior Center</v>
      </c>
      <c r="C361" s="1"/>
    </row>
    <row r="362" spans="1:3" x14ac:dyDescent="0.25">
      <c r="A362" s="2" t="str">
        <f>([3]UKBuilding_List!A362)</f>
        <v>0704</v>
      </c>
      <c r="B362" s="3" t="str">
        <f>VLOOKUP(A362,[3]UKBuilding_List!$A$1:$D$376,3,FALSE)</f>
        <v>414 Pennsylvania Ct</v>
      </c>
      <c r="C362" s="1"/>
    </row>
    <row r="363" spans="1:3" x14ac:dyDescent="0.25">
      <c r="A363" s="2" t="str">
        <f>([3]UKBuilding_List!A363)</f>
        <v>0706</v>
      </c>
      <c r="B363" s="3" t="str">
        <f>VLOOKUP(A363,[3]UKBuilding_List!$A$1:$D$376,3,FALSE)</f>
        <v>662 Maxwelton Ct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25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25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2017-11-02T18:27:41Z</dcterms:modified>
</cp:coreProperties>
</file>