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17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Changes'!$A$1:$I$12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6" i="1"/>
  <c r="J7" i="1"/>
  <c r="J8" i="1"/>
  <c r="J9" i="1"/>
  <c r="J10" i="1"/>
  <c r="J11" i="1"/>
  <c r="J12" i="1"/>
  <c r="J13" i="1"/>
  <c r="J14" i="1"/>
  <c r="J15" i="1"/>
  <c r="J16" i="1"/>
  <c r="H19" i="1" l="1"/>
  <c r="G19" i="1"/>
  <c r="M19" i="1" l="1"/>
  <c r="K2" i="1" s="1"/>
  <c r="J1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<sst xmlns="http://schemas.openxmlformats.org/spreadsheetml/2006/main" count="101" uniqueCount="81">
  <si>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</si>
  <si>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</si>
  <si>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</si>
  <si>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</si>
  <si>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</si>
  <si>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</si>
  <si>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</si>
  <si>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</si>
  <si>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</si>
  <si>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</si>
  <si>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</si>
  <si>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</si>
  <si>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</si>
  <si>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</si>
  <si>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</si>
  <si>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</si>
  <si>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</si>
  <si>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</si>
  <si>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</si>
  <si>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</si>
  <si>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</si>
  <si>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</si>
  <si>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</si>
  <si>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</si>
  <si>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</si>
  <si>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</si>
  <si>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</si>
  <si>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</si>
  <si>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</si>
  <si>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</si>
  <si>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</si>
  <si>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</si>
  <si>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</si>
  <si>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</si>
  <si>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</si>
  <si>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</si>
  <si>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</si>
  <si>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</si>
  <si>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</si>
  <si>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</si>
  <si>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</si>
  <si>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</si>
  <si>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</si>
  <si>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</si>
  <si>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</si>
  <si>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</si>
  <si>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</si>
  <si>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</si>
  <si>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</si>
  <si>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</si>
  <si>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</si>
  <si>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</si>
  <si>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</si>
  <si>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</si>
  <si>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</si>
  <si>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</si>
  <si>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</si>
  <si>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</si>
  <si>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</si>
  <si>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</si>
  <si>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</si>
  <si>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</si>
  <si>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</si>
  <si>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</si>
  <si>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</si>
  <si>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</si>
  <si>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</si>
  <si>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</si>
  <si>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</si>
  <si>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</si>
  <si>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</si>
  <si>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</si>
  <si>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</si>
  <si>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</si>
  <si>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</si>
  <si>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0017</t>
  </si>
  <si>
    <t>100E</t>
  </si>
  <si>
    <t>TO BE DETERMINED if door requires signage &amp;/or tags.  Added missing door b/ 100E and 119</t>
  </si>
  <si>
    <t>119</t>
  </si>
  <si>
    <t>01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</si>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</sst>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8633</v>
          </cell>
          <cell r="B375">
            <v>8633</v>
          </cell>
          <cell r="C375" t="str">
            <v>UK HealthCare Good Samaritan Hospital</v>
          </cell>
          <cell r="D375" t="str">
            <v>UK HealthCare Good Samaritan Hospital</v>
          </cell>
        </row>
        <row r="376">
          <cell r="A376" t="str">
            <v>9127</v>
          </cell>
          <cell r="B376">
            <v>9127</v>
          </cell>
          <cell r="C376" t="str">
            <v>1101 S. Limestone</v>
          </cell>
          <cell r="D376" t="str">
            <v>1101 S. Limestone</v>
          </cell>
        </row>
        <row r="377">
          <cell r="A377">
            <v>9813</v>
          </cell>
        </row>
        <row r="378">
          <cell r="A378" t="str">
            <v>9853</v>
          </cell>
        </row>
        <row r="379">
          <cell r="A379" t="str">
            <v>9854</v>
          </cell>
        </row>
        <row r="380">
          <cell r="A380" t="str">
            <v>9861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D6" sqref="D6"/>
    </sheetView>
  </sheetViews>
  <sheetFormatPr defaultColWidth="9.140625" defaultRowHeight="15" x14ac:dyDescent="0.25"/>
  <cols>
    <col min="1" max="1" width="10.7109375" style="48" customWidth="1"/>
    <col min="2" max="2" width="7.42578125" style="26" bestFit="1" customWidth="1"/>
    <col min="3" max="3" width="18.7109375" style="16" customWidth="1"/>
    <col min="4" max="6" width="10.7109375" style="16" customWidth="1"/>
    <col min="7" max="8" width="14.7109375" style="16" customWidth="1"/>
    <col min="9" max="9" width="32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6" t="s">
        <v>75</v>
      </c>
      <c r="C1" s="76"/>
      <c r="F1" s="67" t="s">
        <v>10</v>
      </c>
      <c r="G1" s="18">
        <v>42586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7" t="str">
        <f>VLOOKUP(B1,BuildingList!A:B,2,FALSE)</f>
        <v>Dickey Hall</v>
      </c>
      <c r="C2" s="77"/>
      <c r="F2" s="68" t="s">
        <v>12</v>
      </c>
      <c r="G2" s="22" t="s">
        <v>58</v>
      </c>
      <c r="J2" s="15">
        <f>G19-J19</f>
        <v>1</v>
      </c>
      <c r="K2" s="15">
        <f>H19-M19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60.75" thickTop="1" x14ac:dyDescent="0.25">
      <c r="A6" s="48" t="s">
        <v>76</v>
      </c>
      <c r="B6" s="48" t="s">
        <v>79</v>
      </c>
      <c r="C6" s="42" t="s">
        <v>27</v>
      </c>
      <c r="D6" s="41" t="s">
        <v>5</v>
      </c>
      <c r="E6" s="50">
        <v>763</v>
      </c>
      <c r="F6" s="50">
        <v>764</v>
      </c>
      <c r="G6" s="50"/>
      <c r="I6" s="42" t="s">
        <v>77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 t="s">
        <v>78</v>
      </c>
      <c r="B7" s="48" t="s">
        <v>79</v>
      </c>
      <c r="C7" s="42" t="s">
        <v>27</v>
      </c>
      <c r="D7" s="41" t="s">
        <v>5</v>
      </c>
      <c r="E7" s="50">
        <v>960</v>
      </c>
      <c r="F7" s="50">
        <v>961</v>
      </c>
      <c r="G7" s="50" t="s">
        <v>3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x14ac:dyDescent="0.25">
      <c r="A14" s="56"/>
      <c r="C14" s="11"/>
      <c r="E14" s="30"/>
      <c r="F14" s="30"/>
      <c r="G14" s="30"/>
      <c r="J14" s="10" t="str">
        <f>IF(G14="No Change","N/A",IF(G14="New Tag Required",Lookup!F:F,IF(G14="Remove Old Tag",Lookup!F:F,IF(G14="N/A","N/A",""))))</f>
        <v/>
      </c>
      <c r="K14" s="32"/>
      <c r="M14" s="10" t="str">
        <f>IF(H14="No Change","N/A",IF(H14="New Tag Required",Lookup!F:F,IF(H14="Remove Old Sign",Lookup!F:F,IF(H14="N/A","N/A",""))))</f>
        <v/>
      </c>
      <c r="N14" s="32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ht="15.75" thickBot="1" x14ac:dyDescent="0.3">
      <c r="A17" s="56"/>
      <c r="C17" s="11"/>
      <c r="E17" s="30"/>
      <c r="F17" s="30"/>
      <c r="G17" s="30"/>
      <c r="K17" s="32"/>
      <c r="N17" s="32"/>
    </row>
    <row r="18" spans="1:14" ht="45" x14ac:dyDescent="0.25">
      <c r="A18" s="56"/>
      <c r="C18" s="11"/>
      <c r="E18" s="30"/>
      <c r="F18" s="30"/>
      <c r="G18" s="73" t="s">
        <v>45</v>
      </c>
      <c r="H18" s="74" t="s">
        <v>46</v>
      </c>
      <c r="J18" s="75" t="s">
        <v>40</v>
      </c>
      <c r="K18" s="10"/>
      <c r="L18" s="10"/>
      <c r="M18" s="75" t="s">
        <v>41</v>
      </c>
    </row>
    <row r="19" spans="1:14" ht="15.75" thickBot="1" x14ac:dyDescent="0.3">
      <c r="A19" s="56"/>
      <c r="C19" s="11"/>
      <c r="E19" s="30"/>
      <c r="F19" s="30"/>
      <c r="G19" s="14">
        <f>COUNTIF(G6:G18,"New Tag Required")</f>
        <v>1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56"/>
      <c r="C20" s="11"/>
      <c r="E20" s="30"/>
      <c r="F20" s="30"/>
      <c r="G20" s="30"/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7"/>
      <c r="C27" s="11"/>
      <c r="E27" s="30"/>
      <c r="F27" s="33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4"/>
      <c r="G29" s="30"/>
    </row>
    <row r="30" spans="1:14" x14ac:dyDescent="0.25">
      <c r="A30" s="56"/>
      <c r="C30" s="11"/>
      <c r="E30" s="30"/>
      <c r="F30" s="33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8"/>
      <c r="C32" s="11"/>
      <c r="E32" s="30"/>
      <c r="F32" s="30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1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6"/>
      <c r="C39" s="11"/>
      <c r="E39" s="30"/>
      <c r="F39" s="30"/>
      <c r="G39" s="30"/>
    </row>
    <row r="40" spans="1:7" x14ac:dyDescent="0.25">
      <c r="A40" s="56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52" priority="122" operator="containsText" text="New Tag Required">
      <formula>NOT(ISERROR(SEARCH("New Tag Required",G10)))</formula>
    </cfRule>
  </conditionalFormatting>
  <conditionalFormatting sqref="D6 D8 D10:D84">
    <cfRule type="containsText" dxfId="51" priority="121" operator="containsText" text="Yes">
      <formula>NOT(ISERROR(SEARCH("Yes",D6)))</formula>
    </cfRule>
  </conditionalFormatting>
  <conditionalFormatting sqref="H24:H84 H185:H406 H10:H17">
    <cfRule type="containsText" dxfId="50" priority="109" operator="containsText" text="New Sign Required">
      <formula>NOT(ISERROR(SEARCH("New Sign Required",H10)))</formula>
    </cfRule>
  </conditionalFormatting>
  <conditionalFormatting sqref="G24:G84 G10:H17">
    <cfRule type="containsText" dxfId="49" priority="108" operator="containsText" text="Action Required">
      <formula>NOT(ISERROR(SEARCH("Action Required",G10)))</formula>
    </cfRule>
  </conditionalFormatting>
  <conditionalFormatting sqref="H24:H84">
    <cfRule type="containsText" dxfId="48" priority="107" operator="containsText" text="Action Required">
      <formula>NOT(ISERROR(SEARCH("Action Required",H24)))</formula>
    </cfRule>
  </conditionalFormatting>
  <conditionalFormatting sqref="G6 G20:G23">
    <cfRule type="containsText" dxfId="47" priority="49" operator="containsText" text="New Tag Required">
      <formula>NOT(ISERROR(SEARCH("New Tag Required",G6)))</formula>
    </cfRule>
  </conditionalFormatting>
  <conditionalFormatting sqref="H6 H20:H23">
    <cfRule type="containsText" dxfId="46" priority="47" operator="containsText" text="New Sign Required">
      <formula>NOT(ISERROR(SEARCH("New Sign Required",H6)))</formula>
    </cfRule>
  </conditionalFormatting>
  <conditionalFormatting sqref="G6 G20:G23">
    <cfRule type="containsText" dxfId="45" priority="46" operator="containsText" text="Action Required">
      <formula>NOT(ISERROR(SEARCH("Action Required",G6)))</formula>
    </cfRule>
  </conditionalFormatting>
  <conditionalFormatting sqref="H6 H20:H23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5:D184">
    <cfRule type="containsText" dxfId="40" priority="41" operator="containsText" text="Yes">
      <formula>NOT(ISERROR(SEARCH("Yes",D85)))</formula>
    </cfRule>
  </conditionalFormatting>
  <conditionalFormatting sqref="H85:H184">
    <cfRule type="containsText" dxfId="39" priority="40" operator="containsText" text="New Sign Required">
      <formula>NOT(ISERROR(SEARCH("New Sign Required",H85)))</formula>
    </cfRule>
  </conditionalFormatting>
  <conditionalFormatting sqref="G85:G184">
    <cfRule type="containsText" dxfId="38" priority="39" operator="containsText" text="Action Required">
      <formula>NOT(ISERROR(SEARCH("Action Required",G85)))</formula>
    </cfRule>
  </conditionalFormatting>
  <conditionalFormatting sqref="H85:H184">
    <cfRule type="containsText" dxfId="37" priority="38" operator="containsText" text="Action Required">
      <formula>NOT(ISERROR(SEARCH("Action Required",H85)))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16">
    <cfRule type="cellIs" dxfId="25" priority="14" operator="equal">
      <formula>0</formula>
    </cfRule>
  </conditionalFormatting>
  <conditionalFormatting sqref="M6:M16">
    <cfRule type="cellIs" dxfId="24" priority="13" operator="equal">
      <formula>0</formula>
    </cfRule>
  </conditionalFormatting>
  <conditionalFormatting sqref="J6:J16 M6:M16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1">
    <cfRule type="expression" dxfId="20" priority="9">
      <formula>$J6="Log Issues"</formula>
    </cfRule>
  </conditionalFormatting>
  <conditionalFormatting sqref="N6:N11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  <x14:dataValidation type="list" allowBlank="1" showInputMessage="1">
          <x14:formula1>
            <xm:f>Lookup!$E$1:$E$19</xm:f>
          </x14:formula1>
          <xm:sqref>C6:C184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0017</v>
      </c>
      <c r="C1" s="39"/>
      <c r="D1" s="17" t="s">
        <v>10</v>
      </c>
      <c r="E1" s="40">
        <f>'KD Changes'!G1</f>
        <v>42586</v>
      </c>
    </row>
    <row r="2" spans="1:10" ht="15" customHeight="1" x14ac:dyDescent="0.25">
      <c r="A2" s="43" t="s">
        <v>8</v>
      </c>
      <c r="B2" s="44" t="str">
        <f>VLOOKUP(B1,[1]BuildingList!A:B,2,FALSE)</f>
        <v>Dickey Hall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80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>
        <f>([4]UKBuilding_List!A373)</f>
        <v>1200</v>
      </c>
      <c r="B373" s="3" t="str">
        <f>VLOOKUP(A373,[4]UKBuilding_List!$A$1:$D$376,3,FALSE)</f>
        <v>Electric Substation #1</v>
      </c>
      <c r="C373" s="1"/>
    </row>
    <row r="374" spans="1:3" x14ac:dyDescent="0.25">
      <c r="A374" s="2">
        <f>([4]UKBuilding_List!A374)</f>
        <v>1201</v>
      </c>
      <c r="B374" s="3" t="str">
        <f>VLOOKUP(A374,[4]UKBuilding_List!$A$1:$D$376,3,FALSE)</f>
        <v>Electric Substation #3</v>
      </c>
      <c r="C374" s="1"/>
    </row>
    <row r="375" spans="1:3" x14ac:dyDescent="0.25">
      <c r="A375" s="2" t="str">
        <f>([4]UKBuilding_List!A375)</f>
        <v>8633</v>
      </c>
      <c r="B375" s="3" t="str">
        <f>VLOOKUP(A375,[4]UKBuilding_List!$A$1:$D$376,3,FALSE)</f>
        <v>UK HealthCare Good Samaritan Hospital</v>
      </c>
      <c r="C375" s="1"/>
    </row>
    <row r="376" spans="1:3" x14ac:dyDescent="0.25">
      <c r="A376" s="2" t="str">
        <f>([4]UKBuilding_List!A376)</f>
        <v>9127</v>
      </c>
      <c r="B376" s="3" t="str">
        <f>VLOOKUP(A376,[4]UKBuilding_List!$A$1:$D$376,3,FALSE)</f>
        <v>1101 S. Limestone</v>
      </c>
      <c r="C376" s="1"/>
    </row>
    <row r="377" spans="1:3" x14ac:dyDescent="0.25">
      <c r="A377" s="2">
        <f>([4]UKBuilding_List!A377)</f>
        <v>9813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9853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9854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9861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2016-08-08T13:42:10Z</dcterms:modified>
</cp:coreProperties>
</file>