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03\"/>
    </mc:Choice>
  </mc:AlternateContent>
  <bookViews>
    <workbookView xWindow="0" yWindow="0" windowWidth="17745" windowHeight="1062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Changes'!$A$1:$I$29</definedName>
    <definedName name="_xlnm.Print_Area" localSheetId="1">'SAP Changes'!$A$1:$I$26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8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6" i="1"/>
  <c r="J8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H36" i="1" l="1"/>
  <c r="G36" i="1"/>
  <c r="M36" i="1" l="1"/>
  <c r="K2" i="1" s="1"/>
  <c r="J36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<sst xmlns="http://schemas.openxmlformats.org/spreadsheetml/2006/main" count="154" uniqueCount="97">
  <si>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</si>
  <si>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</si>
  <si>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</si>
  <si>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</si>
  <si>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</si>
  <si>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</si>
  <si>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</si>
  <si>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</si>
  <si>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</si>
  <si>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</si>
  <si>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</si>
  <si>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</si>
  <si>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</si>
  <si>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</si>
  <si>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</si>
  <si>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</si>
  <si>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</si>
  <si>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</si>
  <si>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</si>
  <si>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</si>
  <si>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</si>
  <si>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</si>
  <si>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</si>
  <si>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</si>
  <si>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</si>
  <si>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</si>
  <si>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</si>
  <si>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</si>
  <si>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</si>
  <si>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</si>
  <si>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</si>
  <si>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</si>
  <si>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</si>
  <si>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</si>
  <si>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</si>
  <si>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</si>
  <si>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</si>
  <si>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</si>
  <si>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</si>
  <si>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</si>
  <si>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</si>
  <si>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</si>
  <si>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</si>
  <si>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</si>
  <si>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</si>
  <si>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</si>
  <si>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</si>
  <si>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</si>
  <si>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</si>
  <si>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</si>
  <si>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</si>
  <si>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</si>
  <si>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</si>
  <si>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</si>
  <si>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</si>
  <si>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</si>
  <si>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</si>
  <si>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</si>
  <si>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</si>
  <si>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</si>
  <si>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</si>
  <si>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</si>
  <si>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</si>
  <si>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</si>
  <si>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</si>
  <si>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</si>
  <si>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</si>
  <si>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</si>
  <si>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</si>
  <si>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</si>
  <si>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</si>
  <si>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</si>
  <si>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</si>
  <si>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</si>
  <si>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</si>
  <si>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0003</t>
  </si>
  <si>
    <t>0103</t>
  </si>
  <si>
    <t>0105</t>
  </si>
  <si>
    <t>0206</t>
  </si>
  <si>
    <t>0208A</t>
  </si>
  <si>
    <t>01</t>
  </si>
  <si>
    <t>02</t>
  </si>
  <si>
    <t>correction of error on drawing</t>
  </si>
  <si>
    <t>0104</t>
  </si>
  <si>
    <t>remove tag which says 102F</t>
  </si>
  <si>
    <t>0203</t>
  </si>
  <si>
    <t>0205</t>
  </si>
  <si>
    <t>LX-0003-01-100A</t>
  </si>
  <si>
    <t>RESEARCH FACILITY #1 - Room 100A</t>
  </si>
  <si>
    <t>LX-0003-01-115A</t>
  </si>
  <si>
    <t>RESEARCH FACILITY #1 - Room 115A</t>
  </si>
  <si>
    <t>LX-0003-02-200A</t>
  </si>
  <si>
    <t>RESEARCH FACILITY #1 - Room 200A</t>
  </si>
  <si>
    <t>LX-0003-02-202A</t>
  </si>
  <si>
    <t>RESEARCH FACILITY #1 - Room 202A</t>
  </si>
  <si>
    <t>LX-0003-02-214C</t>
  </si>
  <si>
    <t>RESEARCH FACILITY #1 - Room 214C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</si>
</sst>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Lee T. Todd, Jr. Building</v>
          </cell>
          <cell r="D315" t="str">
            <v>Lee T. Todd, Jr. Building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 t="str">
            <v>0697</v>
          </cell>
          <cell r="B375">
            <v>697</v>
          </cell>
          <cell r="C375" t="str">
            <v>116 Conn Terrace</v>
          </cell>
          <cell r="D375" t="str">
            <v>116 Conn Terrace</v>
          </cell>
        </row>
        <row r="376">
          <cell r="A376" t="str">
            <v>0698</v>
          </cell>
          <cell r="B376">
            <v>698</v>
          </cell>
          <cell r="C376" t="str">
            <v>University Inn #1</v>
          </cell>
          <cell r="D376" t="str">
            <v>University Inn #1</v>
          </cell>
        </row>
        <row r="377">
          <cell r="A377" t="str">
            <v>0699</v>
          </cell>
          <cell r="B377">
            <v>699</v>
          </cell>
          <cell r="C377" t="str">
            <v>University Inn #2</v>
          </cell>
          <cell r="D377" t="str">
            <v>University Inn #2</v>
          </cell>
        </row>
        <row r="378">
          <cell r="A378">
            <v>1200</v>
          </cell>
          <cell r="B378">
            <v>1200</v>
          </cell>
          <cell r="C378" t="str">
            <v>Electric Substation #1</v>
          </cell>
          <cell r="D378" t="str">
            <v>Electric Substation #1</v>
          </cell>
        </row>
        <row r="379">
          <cell r="A379">
            <v>1201</v>
          </cell>
          <cell r="B379">
            <v>1201</v>
          </cell>
          <cell r="C379" t="str">
            <v>Electric Substation #3</v>
          </cell>
          <cell r="D379" t="str">
            <v>Electric Substation #3</v>
          </cell>
        </row>
        <row r="380">
          <cell r="A380" t="str">
            <v>8633</v>
          </cell>
          <cell r="B380">
            <v>8633</v>
          </cell>
          <cell r="C380" t="str">
            <v>UK HealthCare Good Samaritan Hospital</v>
          </cell>
          <cell r="D380" t="str">
            <v>UK HealthCare Good Samaritan Hospital</v>
          </cell>
        </row>
        <row r="381">
          <cell r="A381" t="str">
            <v>9127</v>
          </cell>
          <cell r="B381">
            <v>9127</v>
          </cell>
          <cell r="C381" t="str">
            <v>1101 S. Limestone</v>
          </cell>
          <cell r="D381" t="str">
            <v>1101 S. Limestone</v>
          </cell>
        </row>
        <row r="382">
          <cell r="A382" t="str">
            <v>9362</v>
          </cell>
          <cell r="B382">
            <v>9362</v>
          </cell>
          <cell r="C382" t="str">
            <v>114 Conn Terrace</v>
          </cell>
          <cell r="D382" t="str">
            <v>114 Conn Terrace</v>
          </cell>
        </row>
        <row r="383">
          <cell r="A383">
            <v>9813</v>
          </cell>
          <cell r="B383">
            <v>9813</v>
          </cell>
          <cell r="C383" t="str">
            <v>Child Development Center of the Bluegrass, Inc.</v>
          </cell>
          <cell r="D383" t="str">
            <v>Child Development Center of the Bluegrass, Inc.</v>
          </cell>
        </row>
        <row r="384">
          <cell r="A384" t="str">
            <v>9853</v>
          </cell>
          <cell r="B384">
            <v>9853</v>
          </cell>
          <cell r="C384" t="str">
            <v>Shriners Hospitals for Children Medical Center - Lexington</v>
          </cell>
          <cell r="D384" t="str">
            <v>Shriners Hospitals for Children Medical Center</v>
          </cell>
        </row>
        <row r="385">
          <cell r="A385" t="str">
            <v>9854</v>
          </cell>
          <cell r="B385">
            <v>9854</v>
          </cell>
          <cell r="C385" t="str">
            <v>Anthropology Research Building</v>
          </cell>
          <cell r="D385" t="str">
            <v>Anthropology Research Building</v>
          </cell>
        </row>
        <row r="386">
          <cell r="A386" t="str">
            <v>9861</v>
          </cell>
          <cell r="B386">
            <v>9861</v>
          </cell>
          <cell r="C386" t="str">
            <v>845 Angliana Ave</v>
          </cell>
          <cell r="D386" t="str">
            <v>845 Angliana Ave</v>
          </cell>
        </row>
        <row r="387">
          <cell r="A387" t="str">
            <v>9925</v>
          </cell>
          <cell r="B387">
            <v>9925</v>
          </cell>
          <cell r="C387" t="str">
            <v>Alpha Phi Sorority</v>
          </cell>
          <cell r="D387" t="str">
            <v>Alpha Phi Sorority</v>
          </cell>
        </row>
        <row r="388">
          <cell r="A388" t="str">
            <v>9983</v>
          </cell>
          <cell r="B388">
            <v>9983</v>
          </cell>
          <cell r="C388" t="str">
            <v>College of Medicine Building</v>
          </cell>
          <cell r="D388" t="str">
            <v>College of Medicine Building</v>
          </cell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 t="str">
            <v xml:space="preserve"> </v>
          </cell>
          <cell r="B416"/>
          <cell r="C416" t="str">
            <v xml:space="preserve"> </v>
          </cell>
          <cell r="D416"/>
        </row>
        <row r="417">
          <cell r="A417" t="str">
            <v xml:space="preserve"> </v>
          </cell>
          <cell r="B417"/>
          <cell r="C417" t="str">
            <v xml:space="preserve"> </v>
          </cell>
          <cell r="D417"/>
        </row>
        <row r="418">
          <cell r="A418"/>
          <cell r="B418"/>
          <cell r="C418"/>
          <cell r="D41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2"/>
  <sheetViews>
    <sheetView tabSelected="1" zoomScaleNormal="100" workbookViewId="0">
      <selection activeCell="I13" sqref="I13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18.5703125" style="16" customWidth="1"/>
    <col min="8" max="8" width="15.140625" style="16" customWidth="1"/>
    <col min="9" max="9" width="31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9" t="s">
        <v>75</v>
      </c>
      <c r="C1" s="79"/>
      <c r="F1" s="68" t="s">
        <v>10</v>
      </c>
      <c r="G1" s="18">
        <v>42766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80" t="str">
        <f>VLOOKUP(B1,BuildingList!A:B,2,FALSE)</f>
        <v>Research Facility #1</v>
      </c>
      <c r="C2" s="80"/>
      <c r="F2" s="69" t="s">
        <v>12</v>
      </c>
      <c r="G2" s="22" t="s">
        <v>71</v>
      </c>
      <c r="J2" s="15">
        <f>G36-J36</f>
        <v>1</v>
      </c>
      <c r="K2" s="15">
        <f>H36-M36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48" t="s">
        <v>80</v>
      </c>
      <c r="C6" s="42" t="s">
        <v>27</v>
      </c>
      <c r="D6" s="41" t="s">
        <v>5</v>
      </c>
      <c r="E6" s="50">
        <v>332</v>
      </c>
      <c r="F6" s="50">
        <v>333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83</v>
      </c>
      <c r="B7" s="48" t="s">
        <v>80</v>
      </c>
      <c r="C7" s="42" t="s">
        <v>30</v>
      </c>
      <c r="D7" s="41" t="s">
        <v>6</v>
      </c>
      <c r="E7" s="50"/>
      <c r="F7" s="50"/>
      <c r="G7" s="50" t="s">
        <v>3</v>
      </c>
      <c r="I7" s="42" t="s">
        <v>84</v>
      </c>
      <c r="J7" s="59"/>
      <c r="K7" s="60"/>
      <c r="L7" s="59"/>
      <c r="M7" s="59"/>
      <c r="N7" s="60"/>
      <c r="O7" s="59"/>
    </row>
    <row r="8" spans="1:16" s="41" customFormat="1" x14ac:dyDescent="0.25">
      <c r="A8" s="48" t="s">
        <v>77</v>
      </c>
      <c r="B8" s="48" t="s">
        <v>80</v>
      </c>
      <c r="C8" s="42" t="s">
        <v>27</v>
      </c>
      <c r="D8" s="41" t="s">
        <v>5</v>
      </c>
      <c r="E8" s="50">
        <v>329</v>
      </c>
      <c r="F8" s="50">
        <v>330</v>
      </c>
      <c r="G8" s="50" t="s">
        <v>2</v>
      </c>
      <c r="H8" s="41" t="s">
        <v>2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59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25">
      <c r="A9" s="61" t="s">
        <v>85</v>
      </c>
      <c r="B9" s="48" t="s">
        <v>81</v>
      </c>
      <c r="C9" s="42" t="s">
        <v>32</v>
      </c>
      <c r="D9" s="41" t="s">
        <v>5</v>
      </c>
      <c r="E9" s="50">
        <v>333</v>
      </c>
      <c r="F9" s="50">
        <v>334</v>
      </c>
      <c r="G9" s="50" t="s">
        <v>2</v>
      </c>
      <c r="H9" s="50" t="s">
        <v>2</v>
      </c>
      <c r="I9" s="42"/>
      <c r="J9" s="59"/>
      <c r="K9" s="60"/>
      <c r="L9" s="59"/>
      <c r="M9" s="59"/>
      <c r="N9" s="60"/>
      <c r="O9" s="59"/>
    </row>
    <row r="10" spans="1:16" s="41" customFormat="1" x14ac:dyDescent="0.25">
      <c r="A10" s="61" t="s">
        <v>86</v>
      </c>
      <c r="B10" s="48" t="s">
        <v>81</v>
      </c>
      <c r="C10" s="42" t="s">
        <v>32</v>
      </c>
      <c r="D10" s="41" t="s">
        <v>5</v>
      </c>
      <c r="E10" s="50">
        <v>332</v>
      </c>
      <c r="F10" s="50">
        <v>333</v>
      </c>
      <c r="G10" s="50" t="s">
        <v>2</v>
      </c>
      <c r="H10" s="50" t="s">
        <v>2</v>
      </c>
      <c r="I10" s="42"/>
      <c r="J10" s="59"/>
      <c r="K10" s="60"/>
      <c r="L10" s="59"/>
      <c r="M10" s="59"/>
      <c r="N10" s="60"/>
      <c r="O10" s="59"/>
    </row>
    <row r="11" spans="1:16" s="41" customFormat="1" ht="15" customHeight="1" x14ac:dyDescent="0.25">
      <c r="A11" s="61" t="s">
        <v>78</v>
      </c>
      <c r="B11" s="48" t="s">
        <v>81</v>
      </c>
      <c r="C11" s="42" t="s">
        <v>28</v>
      </c>
      <c r="D11" s="41" t="s">
        <v>5</v>
      </c>
      <c r="E11" s="62">
        <v>139</v>
      </c>
      <c r="F11" s="62">
        <v>147</v>
      </c>
      <c r="G11" s="50" t="s">
        <v>2</v>
      </c>
      <c r="H11" s="41" t="s">
        <v>2</v>
      </c>
      <c r="I11" s="42" t="s">
        <v>82</v>
      </c>
      <c r="J11" s="59" t="str">
        <f>IF(G11="No Change","N/A",IF(G11="New Tag Required",Lookup!F:F,IF(G11="Remove Old Tag",Lookup!F:F,IF(G11="N/A","N/A",""))))</f>
        <v>N/A</v>
      </c>
      <c r="K11" s="60"/>
      <c r="L11" s="59"/>
      <c r="M11" s="59" t="str">
        <f>IF(H11="No Change","N/A",IF(H11="New Tag Required",Lookup!F:F,IF(H11="Remove Old Sign",Lookup!F:F,IF(H11="N/A","N/A",""))))</f>
        <v>N/A</v>
      </c>
      <c r="N11" s="60"/>
      <c r="O11" s="59"/>
    </row>
    <row r="12" spans="1:16" s="41" customFormat="1" x14ac:dyDescent="0.25">
      <c r="A12" s="63" t="s">
        <v>79</v>
      </c>
      <c r="B12" s="48" t="s">
        <v>81</v>
      </c>
      <c r="C12" s="42" t="s">
        <v>28</v>
      </c>
      <c r="D12" s="41" t="s">
        <v>5</v>
      </c>
      <c r="E12" s="50">
        <v>73</v>
      </c>
      <c r="F12" s="50">
        <v>64</v>
      </c>
      <c r="G12" s="50" t="s">
        <v>2</v>
      </c>
      <c r="H12" s="41" t="s">
        <v>2</v>
      </c>
      <c r="I12" s="42"/>
      <c r="J12" s="59" t="str">
        <f>IF(G12="No Change","N/A",IF(G12="New Tag Required",Lookup!F:F,IF(G12="Remove Old Tag",Lookup!F:F,IF(G12="N/A","N/A",""))))</f>
        <v>N/A</v>
      </c>
      <c r="K12" s="60"/>
      <c r="L12" s="59"/>
      <c r="M12" s="59" t="str">
        <f>IF(H12="No Change","N/A",IF(H12="New Tag Required",Lookup!F:F,IF(H12="Remove Old Sign",Lookup!F:F,IF(H12="N/A","N/A",""))))</f>
        <v>N/A</v>
      </c>
      <c r="N12" s="60"/>
      <c r="O12" s="59"/>
    </row>
    <row r="13" spans="1:16" s="41" customFormat="1" x14ac:dyDescent="0.25">
      <c r="A13" s="63">
        <v>218</v>
      </c>
      <c r="B13" s="48" t="s">
        <v>81</v>
      </c>
      <c r="C13" s="42" t="s">
        <v>73</v>
      </c>
      <c r="D13" s="41" t="s">
        <v>5</v>
      </c>
      <c r="E13" s="50">
        <v>230</v>
      </c>
      <c r="F13" s="50">
        <v>207</v>
      </c>
      <c r="G13" s="50" t="s">
        <v>2</v>
      </c>
      <c r="H13" s="41" t="s">
        <v>2</v>
      </c>
      <c r="I13" s="42" t="s">
        <v>82</v>
      </c>
      <c r="J13" s="59" t="str">
        <f>IF(G13="No Change","N/A",IF(G13="New Tag Required",Lookup!F:F,IF(G13="Remove Old Tag",Lookup!F:F,IF(G13="N/A","N/A",""))))</f>
        <v>N/A</v>
      </c>
      <c r="K13" s="60"/>
      <c r="L13" s="59"/>
      <c r="M13" s="59" t="str">
        <f>IF(H13="No Change","N/A",IF(H13="New Tag Required",Lookup!F:F,IF(H13="Remove Old Sign",Lookup!F:F,IF(H13="N/A","N/A",""))))</f>
        <v>N/A</v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0"/>
      <c r="L16" s="59"/>
      <c r="M16" s="59" t="str">
        <f>IF(H16="No Change","N/A",IF(H16="New Tag Required",Lookup!F:F,IF(H16="Remove Old Sign",Lookup!F:F,IF(H16="N/A","N/A",""))))</f>
        <v/>
      </c>
      <c r="N16" s="60"/>
      <c r="O16" s="59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1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4"/>
      <c r="L23" s="42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4"/>
      <c r="O25" s="42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63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s="41" customFormat="1" x14ac:dyDescent="0.25">
      <c r="A30" s="49"/>
      <c r="B30" s="48"/>
      <c r="C30" s="42"/>
      <c r="E30" s="50"/>
      <c r="F30" s="50"/>
      <c r="G30" s="50"/>
      <c r="I30" s="42"/>
      <c r="J30" s="59" t="str">
        <f>IF(G30="No Change","N/A",IF(G30="New Tag Required",Lookup!F:F,IF(G30="Remove Old Tag",Lookup!F:F,IF(G30="N/A","N/A",""))))</f>
        <v/>
      </c>
      <c r="K30" s="65"/>
      <c r="M30" s="59" t="str">
        <f>IF(H30="No Change","N/A",IF(H30="New Tag Required",Lookup!F:F,IF(H30="Remove Old Sign",Lookup!F:F,IF(H30="N/A","N/A",""))))</f>
        <v/>
      </c>
      <c r="N30" s="65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x14ac:dyDescent="0.25">
      <c r="A33" s="56"/>
      <c r="C33" s="11"/>
      <c r="E33" s="30"/>
      <c r="F33" s="30"/>
      <c r="G33" s="30"/>
      <c r="J33" s="10" t="str">
        <f>IF(G33="No Change","N/A",IF(G33="New Tag Required",Lookup!F:F,IF(G33="Remove Old Tag",Lookup!F:F,IF(G33="N/A","N/A",""))))</f>
        <v/>
      </c>
      <c r="K33" s="32"/>
      <c r="M33" s="10" t="str">
        <f>IF(H33="No Change","N/A",IF(H33="New Tag Required",Lookup!F:F,IF(H33="Remove Old Sign",Lookup!F:F,IF(H33="N/A","N/A",""))))</f>
        <v/>
      </c>
      <c r="N33" s="32"/>
    </row>
    <row r="34" spans="1:14" ht="15.75" thickBot="1" x14ac:dyDescent="0.3">
      <c r="A34" s="56"/>
      <c r="C34" s="11"/>
      <c r="E34" s="30"/>
      <c r="F34" s="30"/>
      <c r="G34" s="30"/>
      <c r="K34" s="32"/>
      <c r="N34" s="32"/>
    </row>
    <row r="35" spans="1:14" ht="45" x14ac:dyDescent="0.25">
      <c r="A35" s="56"/>
      <c r="C35" s="11"/>
      <c r="E35" s="30"/>
      <c r="F35" s="30"/>
      <c r="G35" s="74" t="s">
        <v>45</v>
      </c>
      <c r="H35" s="75" t="s">
        <v>46</v>
      </c>
      <c r="J35" s="76" t="s">
        <v>40</v>
      </c>
      <c r="K35" s="10"/>
      <c r="L35" s="10"/>
      <c r="M35" s="76" t="s">
        <v>41</v>
      </c>
    </row>
    <row r="36" spans="1:14" ht="15.75" thickBot="1" x14ac:dyDescent="0.3">
      <c r="A36" s="56"/>
      <c r="C36" s="11"/>
      <c r="E36" s="30"/>
      <c r="F36" s="30"/>
      <c r="G36" s="14">
        <f>COUNTIF(G6:G35,"New Tag Required")</f>
        <v>1</v>
      </c>
      <c r="H36" s="13">
        <f>COUNTIF(H6:H35,"New Sign Required")</f>
        <v>0</v>
      </c>
      <c r="J36" s="12">
        <f>COUNTIF(J6:J35,"Installed")</f>
        <v>0</v>
      </c>
      <c r="K36" s="10"/>
      <c r="L36" s="10"/>
      <c r="M36" s="12">
        <f>COUNTIF(M6:M35,"Installed")</f>
        <v>0</v>
      </c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6"/>
      <c r="C43" s="11"/>
      <c r="E43" s="30"/>
      <c r="F43" s="30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3"/>
      <c r="G45" s="30"/>
    </row>
    <row r="46" spans="1:14" x14ac:dyDescent="0.25">
      <c r="A46" s="57"/>
      <c r="C46" s="11"/>
      <c r="E46" s="30"/>
      <c r="F46" s="34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6"/>
      <c r="C48" s="11"/>
      <c r="E48" s="30"/>
      <c r="F48" s="33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0"/>
      <c r="G52" s="30"/>
    </row>
    <row r="53" spans="1:7" x14ac:dyDescent="0.25">
      <c r="A53" s="58"/>
      <c r="C53" s="11"/>
      <c r="E53" s="30"/>
      <c r="F53" s="31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8"/>
      <c r="C55" s="11"/>
      <c r="E55" s="30"/>
      <c r="F55" s="30"/>
      <c r="G55" s="30"/>
    </row>
    <row r="56" spans="1:7" x14ac:dyDescent="0.25">
      <c r="A56" s="56"/>
      <c r="C56" s="11"/>
      <c r="E56" s="30"/>
      <c r="F56" s="30"/>
      <c r="G56" s="30"/>
    </row>
    <row r="57" spans="1:7" x14ac:dyDescent="0.25">
      <c r="A57" s="56"/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202" spans="3:3" x14ac:dyDescent="0.25">
      <c r="C202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1:G55 G12:G34">
    <cfRule type="containsText" dxfId="48" priority="132" operator="containsText" text="New Tag Required">
      <formula>NOT(ISERROR(SEARCH("New Tag Required",G12)))</formula>
    </cfRule>
  </conditionalFormatting>
  <conditionalFormatting sqref="D6:D7 D12:D101">
    <cfRule type="containsText" dxfId="47" priority="131" operator="containsText" text="Yes">
      <formula>NOT(ISERROR(SEARCH("Yes",D6)))</formula>
    </cfRule>
  </conditionalFormatting>
  <conditionalFormatting sqref="H41:H101 H202:H423 H12:H34">
    <cfRule type="containsText" dxfId="46" priority="119" operator="containsText" text="New Sign Required">
      <formula>NOT(ISERROR(SEARCH("New Sign Required",H12)))</formula>
    </cfRule>
  </conditionalFormatting>
  <conditionalFormatting sqref="G41:G101 G12:H34">
    <cfRule type="containsText" dxfId="45" priority="118" operator="containsText" text="Action Required">
      <formula>NOT(ISERROR(SEARCH("Action Required",G12)))</formula>
    </cfRule>
  </conditionalFormatting>
  <conditionalFormatting sqref="H41:H101">
    <cfRule type="containsText" dxfId="44" priority="117" operator="containsText" text="Action Required">
      <formula>NOT(ISERROR(SEARCH("Action Required",H41)))</formula>
    </cfRule>
  </conditionalFormatting>
  <conditionalFormatting sqref="G37:G40">
    <cfRule type="containsText" dxfId="43" priority="59" operator="containsText" text="New Tag Required">
      <formula>NOT(ISERROR(SEARCH("New Tag Required",G37)))</formula>
    </cfRule>
  </conditionalFormatting>
  <conditionalFormatting sqref="H37:H40">
    <cfRule type="containsText" dxfId="42" priority="57" operator="containsText" text="New Sign Required">
      <formula>NOT(ISERROR(SEARCH("New Sign Required",H37)))</formula>
    </cfRule>
  </conditionalFormatting>
  <conditionalFormatting sqref="G37:G40">
    <cfRule type="containsText" dxfId="41" priority="56" operator="containsText" text="Action Required">
      <formula>NOT(ISERROR(SEARCH("Action Required",G37)))</formula>
    </cfRule>
  </conditionalFormatting>
  <conditionalFormatting sqref="H37:H40">
    <cfRule type="containsText" dxfId="40" priority="55" operator="containsText" text="Action Required">
      <formula>NOT(ISERROR(SEARCH("Action Required",H37)))</formula>
    </cfRule>
  </conditionalFormatting>
  <conditionalFormatting sqref="D6:D7">
    <cfRule type="containsText" dxfId="39" priority="53" operator="containsText" text="Yes">
      <formula>NOT(ISERROR(SEARCH("Yes",D6)))</formula>
    </cfRule>
  </conditionalFormatting>
  <conditionalFormatting sqref="D102:D201">
    <cfRule type="containsText" dxfId="38" priority="51" operator="containsText" text="Yes">
      <formula>NOT(ISERROR(SEARCH("Yes",D102)))</formula>
    </cfRule>
  </conditionalFormatting>
  <conditionalFormatting sqref="H102:H201">
    <cfRule type="containsText" dxfId="37" priority="50" operator="containsText" text="New Sign Required">
      <formula>NOT(ISERROR(SEARCH("New Sign Required",H102)))</formula>
    </cfRule>
  </conditionalFormatting>
  <conditionalFormatting sqref="G102:G201">
    <cfRule type="containsText" dxfId="36" priority="49" operator="containsText" text="Action Required">
      <formula>NOT(ISERROR(SEARCH("Action Required",G102)))</formula>
    </cfRule>
  </conditionalFormatting>
  <conditionalFormatting sqref="H102:H201">
    <cfRule type="containsText" dxfId="35" priority="48" operator="containsText" text="Action Required">
      <formula>NOT(ISERROR(SEARCH("Action Required",H102)))</formula>
    </cfRule>
  </conditionalFormatting>
  <conditionalFormatting sqref="D11">
    <cfRule type="containsText" dxfId="34" priority="45" operator="containsText" text="Yes">
      <formula>NOT(ISERROR(SEARCH("Yes",D11)))</formula>
    </cfRule>
  </conditionalFormatting>
  <conditionalFormatting sqref="D8:D10">
    <cfRule type="containsText" dxfId="33" priority="34" operator="containsText" text="Yes">
      <formula>NOT(ISERROR(SEARCH("Yes",D8)))</formula>
    </cfRule>
  </conditionalFormatting>
  <conditionalFormatting sqref="J2:N2">
    <cfRule type="cellIs" dxfId="32" priority="25" operator="notEqual">
      <formula>0</formula>
    </cfRule>
  </conditionalFormatting>
  <conditionalFormatting sqref="J6:J33">
    <cfRule type="cellIs" dxfId="31" priority="24" operator="equal">
      <formula>0</formula>
    </cfRule>
  </conditionalFormatting>
  <conditionalFormatting sqref="M6:M33">
    <cfRule type="cellIs" dxfId="30" priority="23" operator="equal">
      <formula>0</formula>
    </cfRule>
  </conditionalFormatting>
  <conditionalFormatting sqref="J6:J33 M6:M33">
    <cfRule type="cellIs" dxfId="29" priority="20" operator="equal">
      <formula>"In Progress"</formula>
    </cfRule>
    <cfRule type="cellIs" dxfId="28" priority="21" operator="equal">
      <formula>"Log Issues"</formula>
    </cfRule>
    <cfRule type="cellIs" dxfId="27" priority="22" operator="equal">
      <formula>"N/A"</formula>
    </cfRule>
  </conditionalFormatting>
  <conditionalFormatting sqref="K6:L16">
    <cfRule type="expression" dxfId="26" priority="19">
      <formula>$J6="Log Issues"</formula>
    </cfRule>
  </conditionalFormatting>
  <conditionalFormatting sqref="N6:N16">
    <cfRule type="expression" dxfId="25" priority="18">
      <formula>$M6="Log Issues"</formula>
    </cfRule>
  </conditionalFormatting>
  <conditionalFormatting sqref="H1:H5 H12:H1048576">
    <cfRule type="containsText" dxfId="24" priority="12" operator="containsText" text="Remove Old Sign">
      <formula>NOT(ISERROR(SEARCH("Remove Old Sign",H1)))</formula>
    </cfRule>
    <cfRule type="containsText" dxfId="23" priority="13" operator="containsText" text="Move Sign to New Location">
      <formula>NOT(ISERROR(SEARCH("Move Sign to New Location",H1)))</formula>
    </cfRule>
  </conditionalFormatting>
  <conditionalFormatting sqref="G1:G5 G12:G1048576">
    <cfRule type="containsText" dxfId="22" priority="11" operator="containsText" text="Remove Old Tag">
      <formula>NOT(ISERROR(SEARCH("Remove Old Tag",G1)))</formula>
    </cfRule>
  </conditionalFormatting>
  <conditionalFormatting sqref="G6:G11">
    <cfRule type="containsText" dxfId="21" priority="10" operator="containsText" text="New Tag Required">
      <formula>NOT(ISERROR(SEARCH("New Tag Required",G6)))</formula>
    </cfRule>
  </conditionalFormatting>
  <conditionalFormatting sqref="H6:H11">
    <cfRule type="containsText" dxfId="20" priority="9" operator="containsText" text="New Sign Required">
      <formula>NOT(ISERROR(SEARCH("New Sign Required",H6)))</formula>
    </cfRule>
  </conditionalFormatting>
  <conditionalFormatting sqref="G6:H11">
    <cfRule type="containsText" dxfId="19" priority="8" operator="containsText" text="Action Required">
      <formula>NOT(ISERROR(SEARCH("Action Required",G6)))</formula>
    </cfRule>
  </conditionalFormatting>
  <conditionalFormatting sqref="H6:H11">
    <cfRule type="containsText" dxfId="18" priority="6" operator="containsText" text="Remove Old Sign">
      <formula>NOT(ISERROR(SEARCH("Remove Old Sign",H6)))</formula>
    </cfRule>
    <cfRule type="containsText" dxfId="17" priority="7" operator="containsText" text="Move Sign to New Location">
      <formula>NOT(ISERROR(SEARCH("Move Sign to New Location",H6)))</formula>
    </cfRule>
  </conditionalFormatting>
  <conditionalFormatting sqref="G6:G11">
    <cfRule type="containsText" dxfId="16" priority="5" operator="containsText" text="Remove Old Tag">
      <formula>NOT(ISERROR(SEARCH("Remove Old Tag",G6)))</formula>
    </cfRule>
  </conditionalFormatting>
  <conditionalFormatting sqref="H9">
    <cfRule type="containsText" dxfId="15" priority="4" operator="containsText" text="New Tag Required">
      <formula>NOT(ISERROR(SEARCH("New Tag Required",H9)))</formula>
    </cfRule>
  </conditionalFormatting>
  <conditionalFormatting sqref="H9">
    <cfRule type="containsText" dxfId="14" priority="3" operator="containsText" text="Remove Old Tag">
      <formula>NOT(ISERROR(SEARCH("Remove Old Tag",H9)))</formula>
    </cfRule>
  </conditionalFormatting>
  <conditionalFormatting sqref="H10">
    <cfRule type="containsText" dxfId="13" priority="2" operator="containsText" text="New Tag Required">
      <formula>NOT(ISERROR(SEARCH("New Tag Required",H10)))</formula>
    </cfRule>
  </conditionalFormatting>
  <conditionalFormatting sqref="H10">
    <cfRule type="containsText" dxfId="12" priority="1" operator="containsText" text="Remove Old Tag">
      <formula>NOT(ISERROR(SEARCH("Remove Old Tag",H10)))</formula>
    </cfRule>
  </conditionalFormatting>
  <dataValidations count="2">
    <dataValidation type="list" allowBlank="1" showInputMessage="1" showErrorMessage="1" sqref="H202:H406">
      <formula1>DoorSignage</formula1>
    </dataValidation>
    <dataValidation type="list" allowBlank="1" showInputMessage="1" showErrorMessage="1" sqref="D6:D76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H37:H201 H34</xm:sqref>
        </x14:dataValidation>
        <x14:dataValidation type="list" allowBlank="1" showInputMessage="1" showErrorMessage="1">
          <x14:formula1>
            <xm:f>Lookup!$A$1:$A$4</xm:f>
          </x14:formula1>
          <xm:sqref>G37:G201 G34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O6:O16</xm:sqref>
        </x14:dataValidation>
        <x14:dataValidation type="list" allowBlank="1" showInputMessage="1" showErrorMessage="1">
          <x14:formula1>
            <xm:f>Lookup!$A$1:$A$8</xm:f>
          </x14:formula1>
          <xm:sqref>G6:G33</xm:sqref>
        </x14:dataValidation>
        <x14:dataValidation type="list" allowBlank="1" showInputMessage="1" showErrorMessage="1">
          <x14:formula1>
            <xm:f>Lookup!$D$1:$D$10</xm:f>
          </x14:formula1>
          <xm:sqref>H6:H33</xm:sqref>
        </x14:dataValidation>
        <x14:dataValidation type="list" allowBlank="1" showInputMessage="1" showErrorMessage="1">
          <x14:formula1>
            <xm:f>Lookup!$F$1:$F$7</xm:f>
          </x14:formula1>
          <xm:sqref>J6:J33</xm:sqref>
        </x14:dataValidation>
        <x14:dataValidation type="list" allowBlank="1" showInputMessage="1" showErrorMessage="1">
          <x14:formula1>
            <xm:f>Lookup!$F$1:$F$8</xm:f>
          </x14:formula1>
          <xm:sqref>M6:M33</xm:sqref>
        </x14:dataValidation>
        <x14:dataValidation type="list" allowBlank="1" showInputMessage="1">
          <x14:formula1>
            <xm:f>Lookup!$E$1:$E$19</xm:f>
          </x14:formula1>
          <xm:sqref>C6:C201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zoomScale="90" zoomScaleNormal="90" workbookViewId="0">
      <selection activeCell="C17" sqref="C17"/>
    </sheetView>
  </sheetViews>
  <sheetFormatPr defaultColWidth="9.140625" defaultRowHeight="15" x14ac:dyDescent="0.25"/>
  <cols>
    <col min="1" max="1" width="22.42578125" style="48" bestFit="1" customWidth="1"/>
    <col min="2" max="2" width="32.28515625" style="48" bestFit="1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0003</v>
      </c>
      <c r="C1" s="39"/>
      <c r="D1" s="17" t="s">
        <v>10</v>
      </c>
      <c r="E1" s="40">
        <f>'KD Changes'!G1</f>
        <v>42766</v>
      </c>
    </row>
    <row r="2" spans="1:10" ht="15" customHeight="1" x14ac:dyDescent="0.25">
      <c r="A2" s="43" t="s">
        <v>8</v>
      </c>
      <c r="B2" s="44" t="str">
        <f>VLOOKUP(B1,[1]BuildingList!A:B,2,FALSE)</f>
        <v>Research Facility #1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7" t="s">
        <v>87</v>
      </c>
      <c r="B6" s="78" t="s">
        <v>88</v>
      </c>
      <c r="C6" s="41" t="s">
        <v>64</v>
      </c>
      <c r="G6" s="29"/>
      <c r="H6" s="29"/>
      <c r="I6" s="41"/>
      <c r="J6" s="41"/>
    </row>
    <row r="7" spans="1:10" ht="15" customHeight="1" x14ac:dyDescent="0.25">
      <c r="A7" s="77" t="s">
        <v>91</v>
      </c>
      <c r="B7" s="78" t="s">
        <v>92</v>
      </c>
      <c r="C7" s="41" t="s">
        <v>64</v>
      </c>
      <c r="G7" s="29"/>
      <c r="H7" s="29"/>
      <c r="I7" s="41"/>
      <c r="J7" s="41"/>
    </row>
    <row r="8" spans="1:10" x14ac:dyDescent="0.25">
      <c r="A8" s="77" t="s">
        <v>95</v>
      </c>
      <c r="B8" s="78" t="s">
        <v>96</v>
      </c>
      <c r="C8" s="41" t="s">
        <v>64</v>
      </c>
      <c r="F8" s="50"/>
      <c r="G8" s="29"/>
      <c r="H8" s="29"/>
    </row>
    <row r="9" spans="1:10" x14ac:dyDescent="0.25">
      <c r="A9" s="77" t="s">
        <v>89</v>
      </c>
      <c r="B9" s="78" t="s">
        <v>90</v>
      </c>
      <c r="C9" s="41" t="s">
        <v>74</v>
      </c>
      <c r="G9" s="29"/>
      <c r="H9" s="29"/>
      <c r="I9" s="41"/>
      <c r="J9" s="41"/>
    </row>
    <row r="10" spans="1:10" x14ac:dyDescent="0.25">
      <c r="A10" s="77" t="s">
        <v>93</v>
      </c>
      <c r="B10" s="78" t="s">
        <v>94</v>
      </c>
      <c r="C10" s="41" t="s">
        <v>74</v>
      </c>
      <c r="G10" s="29"/>
      <c r="H10" s="29"/>
      <c r="I10" s="41"/>
      <c r="J10" s="41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1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0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9"/>
      <c r="E29" s="50"/>
      <c r="F29" s="50"/>
      <c r="G29" s="29"/>
      <c r="H29" s="29"/>
    </row>
    <row r="30" spans="1:8" x14ac:dyDescent="0.25">
      <c r="A30" s="49"/>
      <c r="E30" s="50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50"/>
    </row>
    <row r="38" spans="1:8" x14ac:dyDescent="0.25">
      <c r="A38" s="49"/>
      <c r="E38" s="50"/>
      <c r="F38" s="50"/>
      <c r="G38" s="50"/>
    </row>
    <row r="39" spans="1:8" x14ac:dyDescent="0.25">
      <c r="A39" s="52"/>
      <c r="E39" s="50"/>
      <c r="F39" s="53"/>
      <c r="G39" s="50"/>
    </row>
    <row r="40" spans="1:8" x14ac:dyDescent="0.25">
      <c r="A40" s="52"/>
      <c r="E40" s="50"/>
      <c r="F40" s="53"/>
      <c r="G40" s="50"/>
    </row>
    <row r="41" spans="1:8" x14ac:dyDescent="0.25">
      <c r="A41" s="52"/>
      <c r="E41" s="50"/>
      <c r="F41" s="54"/>
      <c r="G41" s="50"/>
    </row>
    <row r="42" spans="1:8" x14ac:dyDescent="0.25">
      <c r="A42" s="49"/>
      <c r="E42" s="50"/>
      <c r="F42" s="53"/>
      <c r="G42" s="50"/>
    </row>
    <row r="43" spans="1:8" x14ac:dyDescent="0.25">
      <c r="A43" s="49"/>
      <c r="E43" s="50"/>
      <c r="F43" s="53"/>
      <c r="G43" s="50"/>
    </row>
    <row r="44" spans="1:8" x14ac:dyDescent="0.25">
      <c r="A44" s="55"/>
      <c r="E44" s="50"/>
      <c r="F44" s="50"/>
      <c r="G44" s="50"/>
    </row>
    <row r="45" spans="1:8" x14ac:dyDescent="0.25">
      <c r="A45" s="55"/>
      <c r="E45" s="50"/>
      <c r="F45" s="50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C48" s="42"/>
      <c r="E48" s="50"/>
      <c r="F48" s="51"/>
      <c r="G48" s="50"/>
    </row>
    <row r="49" spans="1:7" x14ac:dyDescent="0.25">
      <c r="A49" s="55"/>
      <c r="C49" s="42"/>
      <c r="E49" s="50"/>
      <c r="F49" s="50"/>
      <c r="G49" s="50"/>
    </row>
    <row r="50" spans="1:7" x14ac:dyDescent="0.25">
      <c r="A50" s="55"/>
      <c r="C50" s="42"/>
      <c r="E50" s="50"/>
      <c r="F50" s="50"/>
      <c r="G50" s="50"/>
    </row>
    <row r="51" spans="1:7" x14ac:dyDescent="0.25">
      <c r="A51" s="49"/>
      <c r="C51" s="42"/>
      <c r="E51" s="50"/>
      <c r="F51" s="50"/>
      <c r="G51" s="50"/>
    </row>
    <row r="52" spans="1:7" x14ac:dyDescent="0.25">
      <c r="A52" s="49"/>
      <c r="C52" s="42"/>
    </row>
    <row r="53" spans="1:7" x14ac:dyDescent="0.25">
      <c r="C53" s="42"/>
    </row>
    <row r="54" spans="1:7" x14ac:dyDescent="0.25"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197" spans="3:3" x14ac:dyDescent="0.25">
      <c r="C197" s="41" t="s">
        <v>29</v>
      </c>
    </row>
  </sheetData>
  <sheetProtection insertRows="0" deleteRows="0" selectLockedCells="1"/>
  <conditionalFormatting sqref="G37:G50">
    <cfRule type="containsText" dxfId="11" priority="16" operator="containsText" text="New Tag Required">
      <formula>NOT(ISERROR(SEARCH("New Tag Required",G37)))</formula>
    </cfRule>
  </conditionalFormatting>
  <conditionalFormatting sqref="D47:D96">
    <cfRule type="containsText" dxfId="10" priority="15" operator="containsText" text="Yes">
      <formula>NOT(ISERROR(SEARCH("Yes",D47)))</formula>
    </cfRule>
  </conditionalFormatting>
  <conditionalFormatting sqref="H37:H96 H197:H418">
    <cfRule type="containsText" dxfId="9" priority="14" operator="containsText" text="New Sign Required">
      <formula>NOT(ISERROR(SEARCH("New Sign Required",H37)))</formula>
    </cfRule>
  </conditionalFormatting>
  <conditionalFormatting sqref="G37:G96">
    <cfRule type="containsText" dxfId="8" priority="13" operator="containsText" text="Action Required">
      <formula>NOT(ISERROR(SEARCH("Action Required",G37)))</formula>
    </cfRule>
  </conditionalFormatting>
  <conditionalFormatting sqref="H37:H96">
    <cfRule type="containsText" dxfId="7" priority="12" operator="containsText" text="Action Required">
      <formula>NOT(ISERROR(SEARCH("Action Required",H37)))</formula>
    </cfRule>
  </conditionalFormatting>
  <conditionalFormatting sqref="D97:D196">
    <cfRule type="containsText" dxfId="6" priority="7" operator="containsText" text="Yes">
      <formula>NOT(ISERROR(SEARCH("Yes",D97)))</formula>
    </cfRule>
  </conditionalFormatting>
  <conditionalFormatting sqref="H97:H196">
    <cfRule type="containsText" dxfId="5" priority="6" operator="containsText" text="New Sign Required">
      <formula>NOT(ISERROR(SEARCH("New Sign Required",H97)))</formula>
    </cfRule>
  </conditionalFormatting>
  <conditionalFormatting sqref="G97:G196">
    <cfRule type="containsText" dxfId="4" priority="5" operator="containsText" text="Action Required">
      <formula>NOT(ISERROR(SEARCH("Action Required",G97)))</formula>
    </cfRule>
  </conditionalFormatting>
  <conditionalFormatting sqref="H97:H196">
    <cfRule type="containsText" dxfId="3" priority="4" operator="containsText" text="Action Required">
      <formula>NOT(ISERROR(SEARCH("Action Required",H97)))</formula>
    </cfRule>
  </conditionalFormatting>
  <conditionalFormatting sqref="H1:H4 H37:H1048576 G5:G3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7:G1048576 G3:G4 E1:E2 F5:F7 F9:F10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7:D71">
      <formula1>YesNo</formula1>
    </dataValidation>
    <dataValidation type="list" allowBlank="1" showInputMessage="1" showErrorMessage="1" sqref="H197:H401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C48:C196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G37:H196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2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VLOOKUP(A282,[5]UKBuilding_List!$A$1:$D$476,3,FALSE)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VLOOKUP(A283,[5]UKBuilding_List!$A$1:$D$476,3,FALSE)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VLOOKUP(A290,[5]UKBuilding_List!$A$1:$D$476,3,FALSE)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VLOOKUP(A338,[5]UKBuilding_List!$A$1:$D$476,3,FALSE)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VLOOKUP(A339,[5]UKBuilding_List!$A$1:$D$476,3,FALSE)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VLOOKUP(A340,[5]UKBuilding_List!$A$1:$D$476,3,FALSE)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VLOOKUP(A370,[5]UKBuilding_List!$A$1:$D$476,3,FALSE)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VLOOKUP(A371,[5]UKBuilding_List!$A$1:$D$476,3,FALSE)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VLOOKUP(A372,[5]UKBuilding_List!$A$1:$D$476,3,FALSE)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VLOOKUP(A373,[5]UKBuilding_List!$A$1:$D$476,3,FALSE)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2017-02-13T19:23:34Z</dcterms:modified>
</cp:coreProperties>
</file>